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Лист1" sheetId="2" r:id="rId1"/>
    <sheet name="Лист2" sheetId="3" r:id="rId2"/>
    <sheet name="Лист3" sheetId="1" r:id="rId3"/>
  </sheets>
  <definedNames>
    <definedName name="_xlnm.Print_Area" localSheetId="0">Лист1!$A$1:$O$174</definedName>
  </definedNames>
  <calcPr calcId="152511"/>
</workbook>
</file>

<file path=xl/calcChain.xml><?xml version="1.0" encoding="utf-8"?>
<calcChain xmlns="http://schemas.openxmlformats.org/spreadsheetml/2006/main">
  <c r="F136" i="2" l="1"/>
  <c r="D136" i="2"/>
  <c r="D170" i="2" l="1"/>
  <c r="E136" i="2"/>
  <c r="G136" i="2"/>
  <c r="H136" i="2"/>
  <c r="I136" i="2"/>
  <c r="J136" i="2"/>
  <c r="K136" i="2"/>
  <c r="L136" i="2"/>
  <c r="M136" i="2"/>
  <c r="N136" i="2"/>
  <c r="O136" i="2"/>
  <c r="O53" i="2"/>
  <c r="N53" i="2"/>
  <c r="M53" i="2"/>
  <c r="L53" i="2"/>
  <c r="K53" i="2"/>
  <c r="J53" i="2"/>
  <c r="I53" i="2"/>
  <c r="H53" i="2"/>
  <c r="G53" i="2"/>
  <c r="F53" i="2"/>
  <c r="D53" i="2"/>
  <c r="K80" i="2"/>
  <c r="J80" i="2"/>
  <c r="I80" i="2"/>
  <c r="H80" i="2"/>
  <c r="G87" i="2" l="1"/>
  <c r="F87" i="2"/>
  <c r="E87" i="2"/>
  <c r="D87" i="2"/>
  <c r="G69" i="2"/>
  <c r="F69" i="2"/>
  <c r="E69" i="2"/>
  <c r="D69" i="2"/>
  <c r="O35" i="2" l="1"/>
  <c r="M35" i="2"/>
  <c r="N35" i="2"/>
  <c r="L35" i="2"/>
  <c r="K35" i="2"/>
  <c r="I35" i="2"/>
  <c r="H35" i="2"/>
  <c r="G35" i="2"/>
  <c r="F35" i="2"/>
  <c r="E35" i="2"/>
  <c r="D35" i="2"/>
  <c r="K33" i="2"/>
  <c r="I33" i="2"/>
  <c r="H33" i="2"/>
  <c r="G33" i="2"/>
  <c r="F20" i="2"/>
  <c r="O20" i="2" l="1"/>
  <c r="N20" i="2"/>
  <c r="M20" i="2"/>
  <c r="L20" i="2"/>
  <c r="J20" i="2"/>
  <c r="I20" i="2"/>
  <c r="H20" i="2"/>
  <c r="G20" i="2"/>
  <c r="E20" i="2"/>
  <c r="D20" i="2"/>
  <c r="O18" i="2"/>
  <c r="N18" i="2"/>
  <c r="M18" i="2"/>
  <c r="L18" i="2"/>
  <c r="K18" i="2"/>
  <c r="I18" i="2"/>
  <c r="H18" i="2"/>
  <c r="G18" i="2"/>
  <c r="F18" i="2"/>
  <c r="E18" i="2"/>
  <c r="D18" i="2"/>
  <c r="E53" i="2"/>
  <c r="M170" i="2"/>
  <c r="E170" i="2" l="1"/>
  <c r="F170" i="2"/>
  <c r="G170" i="2"/>
  <c r="H170" i="2"/>
  <c r="I170" i="2"/>
  <c r="J170" i="2"/>
  <c r="K170" i="2"/>
  <c r="L170" i="2"/>
  <c r="N170" i="2"/>
  <c r="O170" i="2"/>
  <c r="E153" i="2"/>
  <c r="F153" i="2"/>
  <c r="G153" i="2"/>
  <c r="H153" i="2"/>
  <c r="I153" i="2"/>
  <c r="J153" i="2"/>
  <c r="K153" i="2"/>
  <c r="L153" i="2"/>
  <c r="M153" i="2"/>
  <c r="N153" i="2"/>
  <c r="O153" i="2"/>
  <c r="D153" i="2"/>
  <c r="E119" i="2"/>
  <c r="F119" i="2"/>
  <c r="G119" i="2"/>
  <c r="H119" i="2"/>
  <c r="I119" i="2"/>
  <c r="J119" i="2"/>
  <c r="K119" i="2"/>
  <c r="L119" i="2"/>
  <c r="M119" i="2"/>
  <c r="N119" i="2"/>
  <c r="O119" i="2"/>
  <c r="D119" i="2"/>
  <c r="E104" i="2"/>
  <c r="F104" i="2"/>
  <c r="G104" i="2"/>
  <c r="H104" i="2"/>
  <c r="I104" i="2"/>
  <c r="J104" i="2"/>
  <c r="K104" i="2"/>
  <c r="L104" i="2"/>
  <c r="M104" i="2"/>
  <c r="N104" i="2"/>
  <c r="O104" i="2"/>
  <c r="D104" i="2"/>
  <c r="H87" i="2"/>
  <c r="I87" i="2"/>
  <c r="J87" i="2"/>
  <c r="K87" i="2"/>
  <c r="L87" i="2"/>
  <c r="M87" i="2"/>
  <c r="N87" i="2"/>
  <c r="O87" i="2"/>
  <c r="E38" i="2"/>
  <c r="F38" i="2"/>
  <c r="G38" i="2"/>
  <c r="H38" i="2"/>
  <c r="I38" i="2"/>
  <c r="J38" i="2"/>
  <c r="K38" i="2"/>
  <c r="L38" i="2"/>
  <c r="M38" i="2"/>
  <c r="N38" i="2"/>
  <c r="O38" i="2"/>
  <c r="D38" i="2"/>
  <c r="H23" i="2"/>
  <c r="I23" i="2"/>
  <c r="J23" i="2"/>
  <c r="K23" i="2"/>
  <c r="L23" i="2"/>
  <c r="M23" i="2"/>
  <c r="N23" i="2"/>
  <c r="O23" i="2"/>
  <c r="E23" i="2"/>
  <c r="F23" i="2"/>
  <c r="D23" i="2"/>
  <c r="G23" i="2"/>
  <c r="E172" i="2" l="1"/>
  <c r="D172" i="2"/>
  <c r="F172" i="2"/>
  <c r="N172" i="2"/>
  <c r="L172" i="2"/>
  <c r="J172" i="2"/>
  <c r="H172" i="2"/>
  <c r="O172" i="2"/>
  <c r="M172" i="2"/>
  <c r="K172" i="2"/>
  <c r="I172" i="2"/>
  <c r="G172" i="2"/>
  <c r="G228" i="1" l="1"/>
  <c r="G219" i="1"/>
  <c r="G229" i="1" s="1"/>
  <c r="G205" i="1"/>
  <c r="G195" i="1"/>
  <c r="G181" i="1"/>
  <c r="G160" i="1"/>
  <c r="G173" i="1"/>
  <c r="G182" i="1" s="1"/>
  <c r="G151" i="1"/>
  <c r="G137" i="1"/>
  <c r="G128" i="1"/>
  <c r="G115" i="1"/>
  <c r="G105" i="1"/>
  <c r="G91" i="1"/>
  <c r="G82" i="1"/>
  <c r="G92" i="1" s="1"/>
  <c r="G65" i="1"/>
  <c r="G56" i="1"/>
  <c r="G42" i="1"/>
  <c r="G19" i="1"/>
  <c r="G231" i="1" l="1"/>
  <c r="G116" i="1"/>
  <c r="G206" i="1"/>
  <c r="G232" i="1"/>
  <c r="G161" i="1"/>
  <c r="G138" i="1"/>
  <c r="G66" i="1"/>
  <c r="G233" i="1" s="1"/>
</calcChain>
</file>

<file path=xl/sharedStrings.xml><?xml version="1.0" encoding="utf-8"?>
<sst xmlns="http://schemas.openxmlformats.org/spreadsheetml/2006/main" count="1074" uniqueCount="145">
  <si>
    <t>№ рец. по сборнику 2015 г</t>
  </si>
  <si>
    <t>Прием пищи, наименование блюда</t>
  </si>
  <si>
    <t>Масса порции, г</t>
  </si>
  <si>
    <t>Пищевые вещества (г)</t>
  </si>
  <si>
    <t>Энерге-</t>
  </si>
  <si>
    <t>тическая ценность (ккал)</t>
  </si>
  <si>
    <t>Витамины (мг)</t>
  </si>
  <si>
    <t>Минеральные вещества (мг)</t>
  </si>
  <si>
    <t>Б</t>
  </si>
  <si>
    <t>Ж</t>
  </si>
  <si>
    <t>У</t>
  </si>
  <si>
    <r>
      <t>В</t>
    </r>
    <r>
      <rPr>
        <vertAlign val="subscript"/>
        <sz val="10"/>
        <color theme="1"/>
        <rFont val="Times New Roman"/>
        <family val="1"/>
        <charset val="204"/>
      </rPr>
      <t>1</t>
    </r>
  </si>
  <si>
    <t>С</t>
  </si>
  <si>
    <t>А</t>
  </si>
  <si>
    <t>Е</t>
  </si>
  <si>
    <t>Са</t>
  </si>
  <si>
    <t>Р</t>
  </si>
  <si>
    <t>Мg</t>
  </si>
  <si>
    <t>Fe</t>
  </si>
  <si>
    <t xml:space="preserve">1-й день </t>
  </si>
  <si>
    <t xml:space="preserve"> Завтрак</t>
  </si>
  <si>
    <t>Сыр российский (порциями)</t>
  </si>
  <si>
    <t>-</t>
  </si>
  <si>
    <t>Каша вязкая молочная из овсяных хлопьев «Геркулес» с маслом сливочным</t>
  </si>
  <si>
    <t>Чай с сахаром</t>
  </si>
  <si>
    <t>ПР</t>
  </si>
  <si>
    <t>Хлеб пшеничный</t>
  </si>
  <si>
    <t xml:space="preserve">Итого </t>
  </si>
  <si>
    <t>Обед</t>
  </si>
  <si>
    <t>12,5/250</t>
  </si>
  <si>
    <t>Кисель из ягод свежемороженых</t>
  </si>
  <si>
    <t>Хлеб ржано-пшеничный</t>
  </si>
  <si>
    <t>Фрукт свежий (яблоко)</t>
  </si>
  <si>
    <t>Всего за день</t>
  </si>
  <si>
    <t>2-й день</t>
  </si>
  <si>
    <t>Завтрак</t>
  </si>
  <si>
    <t>Печенье сахарное</t>
  </si>
  <si>
    <t>Чай с лимоном</t>
  </si>
  <si>
    <t>200/7</t>
  </si>
  <si>
    <t>Итого</t>
  </si>
  <si>
    <t>Икра кабачковая для детского питания</t>
  </si>
  <si>
    <t>Суп из овощей с птицей</t>
  </si>
  <si>
    <t>Рыба, тушенная в томате с овощами (минтай)</t>
  </si>
  <si>
    <t>50/50</t>
  </si>
  <si>
    <t>Пюре картофельное</t>
  </si>
  <si>
    <t>Напиток из плодов шиповника</t>
  </si>
  <si>
    <t>3-й день</t>
  </si>
  <si>
    <t>Каша жидкая молочная из гречневой крупы с маслом сливочным</t>
  </si>
  <si>
    <t>Салат из свеклы отварной</t>
  </si>
  <si>
    <t>Рассольник ленинградский с говядиной</t>
  </si>
  <si>
    <t>6/250</t>
  </si>
  <si>
    <t>Гуляш из свинины</t>
  </si>
  <si>
    <t>25/25</t>
  </si>
  <si>
    <t>Макаронные изделия отварные</t>
  </si>
  <si>
    <t>Компот из смеси сухофруктов</t>
  </si>
  <si>
    <t>4-й день</t>
  </si>
  <si>
    <t>Салат из белокочанной капусты с морковью</t>
  </si>
  <si>
    <t>Суп картофельный с горохом</t>
  </si>
  <si>
    <t>261/332</t>
  </si>
  <si>
    <t>Печень, тушенная в соусе</t>
  </si>
  <si>
    <t>Каша рассыпчатая гречневая</t>
  </si>
  <si>
    <t>Компот из свежих яблок</t>
  </si>
  <si>
    <t>5-й день</t>
  </si>
  <si>
    <t>Каша вязкая молочная из риса и пшена с маслом сливочным</t>
  </si>
  <si>
    <t>Какао с молоком</t>
  </si>
  <si>
    <t>Огурец соленый</t>
  </si>
  <si>
    <t>Суп картофельный с рыбными консервами</t>
  </si>
  <si>
    <t>10/250</t>
  </si>
  <si>
    <t xml:space="preserve">Сосиска отварная </t>
  </si>
  <si>
    <t>Рагу из овощей</t>
  </si>
  <si>
    <t>6-й день</t>
  </si>
  <si>
    <t>Салат из моркови с сахаром</t>
  </si>
  <si>
    <t>Щи из свежей капусты с картофелем и говядиной</t>
  </si>
  <si>
    <t>290/331</t>
  </si>
  <si>
    <t>Птица, тушенная в соусе</t>
  </si>
  <si>
    <t>7-й день</t>
  </si>
  <si>
    <t>Каша пшенная жидкая молочная с маслом сливочным</t>
  </si>
  <si>
    <t>Кофейный напиток с молоком</t>
  </si>
  <si>
    <t xml:space="preserve">Суп картофельный с макаронными изделиями и говядиной </t>
  </si>
  <si>
    <t xml:space="preserve">Котлета из говядины </t>
  </si>
  <si>
    <t>8-й день</t>
  </si>
  <si>
    <t>287/331</t>
  </si>
  <si>
    <t>Голубцы с мясом и рисом тушеные</t>
  </si>
  <si>
    <t>108/50</t>
  </si>
  <si>
    <t>9-й день</t>
  </si>
  <si>
    <t xml:space="preserve">ПР </t>
  </si>
  <si>
    <t>Зефир</t>
  </si>
  <si>
    <t>Каша вязкая молочная из риса с маслом сливочным</t>
  </si>
  <si>
    <t>Борщ с капустой и картофелем с говядиной</t>
  </si>
  <si>
    <t>Сарделька отварная</t>
  </si>
  <si>
    <t>10-й день</t>
  </si>
  <si>
    <t xml:space="preserve">Омлет с колбасой </t>
  </si>
  <si>
    <t xml:space="preserve">Котлета, рубленная из птицы </t>
  </si>
  <si>
    <t>Суп с макаронными изделиями с говядиной</t>
  </si>
  <si>
    <t>50/100</t>
  </si>
  <si>
    <t>Плов из куриных окорочков</t>
  </si>
  <si>
    <t>Запеканка из творога с курагой</t>
  </si>
  <si>
    <t xml:space="preserve">130/20 </t>
  </si>
  <si>
    <t>Пюре из гороха с маслом</t>
  </si>
  <si>
    <t>Макаронные изделия отварные с сыром</t>
  </si>
  <si>
    <t>Запеканка из творога</t>
  </si>
  <si>
    <t>Огурец свежий</t>
  </si>
  <si>
    <t>Среднее в день</t>
  </si>
  <si>
    <t>Среднее за завтрак</t>
  </si>
  <si>
    <t>Среднее за обед</t>
  </si>
  <si>
    <t xml:space="preserve">       </t>
  </si>
  <si>
    <t xml:space="preserve"> </t>
  </si>
  <si>
    <t>Сборник технических нормативов – Сборник рецептур на продукцию для обучающихся во всех образовательных учреждениях/ Под ред. П.М. Могильного и В. А Тутельяна. –М.: ДеЛи, 2015. – 544 с.</t>
  </si>
  <si>
    <t>ТК</t>
  </si>
  <si>
    <t>1-й день  понедельник</t>
  </si>
  <si>
    <t>2-й день вторник</t>
  </si>
  <si>
    <t>3-й день среда</t>
  </si>
  <si>
    <t>4-й день четверг</t>
  </si>
  <si>
    <t>5-й день пятница</t>
  </si>
  <si>
    <t>6-й день понедельник</t>
  </si>
  <si>
    <t>7-й день вторник</t>
  </si>
  <si>
    <t>8-й день среда</t>
  </si>
  <si>
    <t>9-й день четверг</t>
  </si>
  <si>
    <t>10-й день пятница</t>
  </si>
  <si>
    <t>Йогурт фруктовый</t>
  </si>
  <si>
    <t>Овощи натуральные свежие (помидоры)</t>
  </si>
  <si>
    <t>Шницель рыбный (минтай)</t>
  </si>
  <si>
    <t>Овощи натуральные свежие (огурцы)</t>
  </si>
  <si>
    <t>Бефстроганов из филе куриного</t>
  </si>
  <si>
    <t>Биточек куриный</t>
  </si>
  <si>
    <t>Рис мозаика</t>
  </si>
  <si>
    <t>Кисель концентрата</t>
  </si>
  <si>
    <t>Масло сливочное (порциями)</t>
  </si>
  <si>
    <t>Плов из курицы</t>
  </si>
  <si>
    <t>Поджарка из говядины</t>
  </si>
  <si>
    <t>Котлета рыбная (минтай)</t>
  </si>
  <si>
    <t>Фрукт свежий</t>
  </si>
  <si>
    <t>Макаронные изделия отварные с маслом сливочным</t>
  </si>
  <si>
    <t>Котлета домашняя</t>
  </si>
  <si>
    <t>Рис отварной с маслом сливочным</t>
  </si>
  <si>
    <t>МБОУ "Батуринская основная школа"</t>
  </si>
  <si>
    <t>Овощи натуральные свежие (помидор)</t>
  </si>
  <si>
    <t>Жаркое по домашнему</t>
  </si>
  <si>
    <t xml:space="preserve">Хлеб ржаной </t>
  </si>
  <si>
    <t>Десятидневное цикличное меню для организации питания обучающихся 5-9 классов</t>
  </si>
  <si>
    <t>80/130</t>
  </si>
  <si>
    <t>100/150</t>
  </si>
  <si>
    <t>100/75</t>
  </si>
  <si>
    <t>0.22</t>
  </si>
  <si>
    <t>180/10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</si>
</sst>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justify" vertical="top" wrapText="1"/>
    </xf>
    <xf numFmtId="0" fontId="0" fillId="2" borderId="6" xfId="0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4" fillId="0" borderId="0" xfId="0" applyFont="1"/>
    <xf numFmtId="0" fontId="0" fillId="2" borderId="3" xfId="0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3" xfId="0" applyFill="1" applyBorder="1" applyAlignment="1">
      <alignment horizontal="right" vertical="top" wrapText="1"/>
    </xf>
    <xf numFmtId="0" fontId="0" fillId="2" borderId="0" xfId="0" applyFill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8" fillId="3" borderId="0" xfId="0" applyFont="1" applyFill="1"/>
    <xf numFmtId="0" fontId="5" fillId="2" borderId="13" xfId="0" applyFont="1" applyFill="1" applyBorder="1" applyAlignment="1">
      <alignment horizontal="right" vertical="top" wrapText="1"/>
    </xf>
    <xf numFmtId="0" fontId="6" fillId="0" borderId="0" xfId="0" applyFont="1" applyAlignment="1">
      <alignment wrapText="1"/>
    </xf>
    <xf numFmtId="0" fontId="1" fillId="2" borderId="1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right" vertical="top" wrapText="1"/>
    </xf>
    <xf numFmtId="0" fontId="10" fillId="4" borderId="21" xfId="0" applyFont="1" applyFill="1" applyBorder="1" applyAlignment="1">
      <alignment vertical="top" wrapText="1"/>
    </xf>
    <xf numFmtId="0" fontId="10" fillId="4" borderId="21" xfId="0" applyFont="1" applyFill="1" applyBorder="1" applyAlignment="1">
      <alignment horizontal="center" vertical="top" wrapText="1"/>
    </xf>
    <xf numFmtId="0" fontId="10" fillId="4" borderId="22" xfId="0" applyFont="1" applyFill="1" applyBorder="1" applyAlignment="1">
      <alignment horizontal="right" vertical="top" wrapText="1"/>
    </xf>
    <xf numFmtId="0" fontId="10" fillId="4" borderId="20" xfId="0" applyFont="1" applyFill="1" applyBorder="1" applyAlignment="1">
      <alignment vertical="top" wrapText="1"/>
    </xf>
    <xf numFmtId="0" fontId="10" fillId="4" borderId="2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vertical="top" wrapText="1"/>
    </xf>
    <xf numFmtId="0" fontId="10" fillId="4" borderId="22" xfId="0" applyFont="1" applyFill="1" applyBorder="1" applyAlignment="1">
      <alignment vertical="top" wrapText="1"/>
    </xf>
    <xf numFmtId="0" fontId="5" fillId="0" borderId="0" xfId="0" applyFont="1" applyAlignment="1"/>
    <xf numFmtId="0" fontId="1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8" fillId="4" borderId="0" xfId="0" applyFont="1" applyFill="1"/>
    <xf numFmtId="0" fontId="5" fillId="2" borderId="0" xfId="0" applyFont="1" applyFill="1" applyBorder="1" applyAlignment="1">
      <alignment horizontal="right" vertical="top" wrapText="1"/>
    </xf>
    <xf numFmtId="0" fontId="12" fillId="4" borderId="22" xfId="0" applyFont="1" applyFill="1" applyBorder="1" applyAlignment="1">
      <alignment vertical="top" wrapText="1"/>
    </xf>
    <xf numFmtId="0" fontId="11" fillId="4" borderId="20" xfId="0" applyFont="1" applyFill="1" applyBorder="1" applyAlignment="1">
      <alignment vertical="top" wrapText="1"/>
    </xf>
    <xf numFmtId="0" fontId="12" fillId="4" borderId="20" xfId="0" applyFont="1" applyFill="1" applyBorder="1" applyAlignment="1">
      <alignment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vertical="top" wrapText="1"/>
    </xf>
    <xf numFmtId="0" fontId="11" fillId="4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2" fontId="1" fillId="2" borderId="13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10" fillId="4" borderId="21" xfId="0" applyNumberFormat="1" applyFont="1" applyFill="1" applyBorder="1" applyAlignment="1">
      <alignment horizontal="center" vertical="top" wrapText="1"/>
    </xf>
    <xf numFmtId="2" fontId="10" fillId="4" borderId="13" xfId="0" applyNumberFormat="1" applyFont="1" applyFill="1" applyBorder="1" applyAlignment="1">
      <alignment horizontal="center" vertical="top" wrapText="1"/>
    </xf>
    <xf numFmtId="2" fontId="10" fillId="4" borderId="20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  <xf numFmtId="0" fontId="11" fillId="4" borderId="19" xfId="0" applyFont="1" applyFill="1" applyBorder="1" applyAlignment="1">
      <alignment horizontal="center" vertical="top" wrapText="1"/>
    </xf>
    <xf numFmtId="0" fontId="11" fillId="4" borderId="2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6" fillId="0" borderId="0" xfId="0" applyFont="1"/>
    <xf numFmtId="0" fontId="3" fillId="2" borderId="1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4"/>
  <sheetViews>
    <sheetView tabSelected="1" view="pageBreakPreview" topLeftCell="A161" zoomScaleSheetLayoutView="100" workbookViewId="0">
      <selection activeCell="A164" sqref="A164:O164"/>
    </sheetView>
  </sheetViews>
  <sheetFormatPr defaultRowHeight="15" x14ac:dyDescent="0.25"/>
  <cols>
    <col min="2" max="2" width="34.28515625" style="30" customWidth="1"/>
    <col min="4" max="4" width="10.42578125" bestFit="1" customWidth="1"/>
    <col min="7" max="7" width="11.140625" customWidth="1"/>
    <col min="11" max="11" width="9.140625" customWidth="1"/>
    <col min="14" max="14" width="9.28515625" customWidth="1"/>
    <col min="15" max="15" width="9.140625" customWidth="1"/>
  </cols>
  <sheetData>
    <row r="1" spans="1:21" ht="29.25" customHeight="1" x14ac:dyDescent="0.3">
      <c r="A1" s="103"/>
      <c r="B1" s="103"/>
      <c r="C1" s="22"/>
      <c r="D1" s="22"/>
      <c r="E1" s="22"/>
      <c r="F1" s="22"/>
      <c r="G1" s="22"/>
      <c r="H1" s="22"/>
      <c r="I1" s="22"/>
      <c r="J1" s="105"/>
      <c r="K1" s="105"/>
      <c r="L1" s="105"/>
      <c r="M1" s="105"/>
      <c r="N1" s="96"/>
      <c r="O1" s="96"/>
      <c r="P1" s="96"/>
      <c r="Q1" s="96"/>
      <c r="R1" s="96"/>
      <c r="S1" s="96"/>
      <c r="T1" s="96"/>
      <c r="U1" s="23"/>
    </row>
    <row r="2" spans="1:21" ht="96" customHeight="1" x14ac:dyDescent="0.3">
      <c r="A2" s="102"/>
      <c r="B2" s="96"/>
      <c r="C2" s="22"/>
      <c r="D2" s="22"/>
      <c r="E2" s="22"/>
      <c r="F2" s="22"/>
      <c r="G2" s="22"/>
      <c r="H2" s="22"/>
      <c r="I2" s="22"/>
      <c r="J2" s="24" t="s">
        <v>105</v>
      </c>
      <c r="K2" s="104"/>
      <c r="L2" s="104"/>
      <c r="M2" s="104"/>
      <c r="N2" s="104"/>
      <c r="O2" s="25"/>
      <c r="P2" s="96"/>
      <c r="Q2" s="96"/>
      <c r="R2" s="96"/>
      <c r="S2" s="96"/>
      <c r="T2" s="96"/>
      <c r="U2" s="23"/>
    </row>
    <row r="3" spans="1:21" ht="18.75" x14ac:dyDescent="0.3">
      <c r="A3" s="22"/>
      <c r="B3" s="28"/>
      <c r="C3" s="22"/>
      <c r="D3" s="22"/>
      <c r="E3" s="22"/>
      <c r="F3" s="22"/>
      <c r="G3" s="22"/>
      <c r="H3" s="22"/>
      <c r="I3" s="22"/>
      <c r="J3" s="25"/>
      <c r="K3" s="25"/>
      <c r="L3" s="25"/>
      <c r="M3" s="25"/>
      <c r="N3" s="25"/>
      <c r="O3" s="22"/>
      <c r="P3" s="96"/>
      <c r="Q3" s="96"/>
      <c r="R3" s="96"/>
      <c r="S3" s="96"/>
      <c r="T3" s="96"/>
      <c r="U3" s="96"/>
    </row>
    <row r="4" spans="1:21" ht="18.75" x14ac:dyDescent="0.3">
      <c r="A4" s="101"/>
      <c r="B4" s="101"/>
      <c r="C4" s="22"/>
      <c r="D4" s="22"/>
      <c r="E4" s="22"/>
      <c r="F4" s="22"/>
      <c r="G4" s="22"/>
      <c r="H4" s="22"/>
      <c r="I4" s="22"/>
      <c r="J4" s="25" t="s">
        <v>106</v>
      </c>
      <c r="K4" s="25"/>
      <c r="L4" s="25"/>
      <c r="M4" s="100"/>
      <c r="N4" s="100"/>
      <c r="O4" s="100"/>
      <c r="P4" s="25"/>
      <c r="Q4" s="22"/>
      <c r="R4" s="96"/>
      <c r="S4" s="96"/>
      <c r="T4" s="102"/>
      <c r="U4" s="102"/>
    </row>
    <row r="5" spans="1:21" ht="18.75" x14ac:dyDescent="0.3">
      <c r="A5" s="101"/>
      <c r="B5" s="101"/>
      <c r="C5" s="22"/>
      <c r="D5" s="22"/>
      <c r="E5" s="22"/>
      <c r="F5" s="22"/>
      <c r="G5" s="22"/>
      <c r="H5" s="22"/>
      <c r="I5" s="22"/>
      <c r="J5" s="25"/>
      <c r="K5" s="25"/>
      <c r="L5" s="101"/>
      <c r="M5" s="101"/>
      <c r="N5" s="25"/>
      <c r="O5" s="62"/>
      <c r="P5" s="25"/>
      <c r="Q5" s="22"/>
      <c r="R5" s="96"/>
      <c r="S5" s="96"/>
      <c r="T5" s="102"/>
      <c r="U5" s="102"/>
    </row>
    <row r="6" spans="1:21" ht="18.75" x14ac:dyDescent="0.3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2"/>
      <c r="T6" s="102"/>
      <c r="U6" s="102"/>
    </row>
    <row r="7" spans="1:21" ht="18.75" x14ac:dyDescent="0.3">
      <c r="A7" s="107" t="s">
        <v>139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2"/>
      <c r="T7" s="102"/>
      <c r="U7" s="102"/>
    </row>
    <row r="8" spans="1:21" ht="18.75" x14ac:dyDescent="0.3">
      <c r="A8" s="107" t="s">
        <v>135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2"/>
      <c r="T8" s="102"/>
      <c r="U8" s="102"/>
    </row>
    <row r="9" spans="1:21" ht="18.75" x14ac:dyDescent="0.3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2"/>
      <c r="T9" s="102"/>
      <c r="U9" s="102"/>
    </row>
    <row r="10" spans="1:21" ht="18.75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1"/>
      <c r="T10" s="41"/>
      <c r="U10" s="41"/>
    </row>
    <row r="11" spans="1:21" x14ac:dyDescent="0.25">
      <c r="A11" s="88" t="s">
        <v>0</v>
      </c>
      <c r="B11" s="88" t="s">
        <v>1</v>
      </c>
      <c r="C11" s="88" t="s">
        <v>2</v>
      </c>
      <c r="D11" s="88" t="s">
        <v>3</v>
      </c>
      <c r="E11" s="88"/>
      <c r="F11" s="88"/>
      <c r="G11" s="32" t="s">
        <v>4</v>
      </c>
      <c r="H11" s="88" t="s">
        <v>6</v>
      </c>
      <c r="I11" s="88"/>
      <c r="J11" s="88"/>
      <c r="K11" s="88"/>
      <c r="L11" s="88" t="s">
        <v>7</v>
      </c>
      <c r="M11" s="88"/>
      <c r="N11" s="88"/>
      <c r="O11" s="88"/>
    </row>
    <row r="12" spans="1:21" ht="38.25" x14ac:dyDescent="0.25">
      <c r="A12" s="88"/>
      <c r="B12" s="88"/>
      <c r="C12" s="88"/>
      <c r="D12" s="32" t="s">
        <v>8</v>
      </c>
      <c r="E12" s="32" t="s">
        <v>9</v>
      </c>
      <c r="F12" s="32" t="s">
        <v>10</v>
      </c>
      <c r="G12" s="32" t="s">
        <v>5</v>
      </c>
      <c r="H12" s="32" t="s">
        <v>11</v>
      </c>
      <c r="I12" s="32" t="s">
        <v>12</v>
      </c>
      <c r="J12" s="32" t="s">
        <v>13</v>
      </c>
      <c r="K12" s="32" t="s">
        <v>14</v>
      </c>
      <c r="L12" s="32" t="s">
        <v>15</v>
      </c>
      <c r="M12" s="32" t="s">
        <v>16</v>
      </c>
      <c r="N12" s="32" t="s">
        <v>17</v>
      </c>
      <c r="O12" s="32" t="s">
        <v>18</v>
      </c>
    </row>
    <row r="13" spans="1:21" x14ac:dyDescent="0.25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  <c r="I13" s="32">
        <v>9</v>
      </c>
      <c r="J13" s="32">
        <v>10</v>
      </c>
      <c r="K13" s="32">
        <v>11</v>
      </c>
      <c r="L13" s="32">
        <v>12</v>
      </c>
      <c r="M13" s="32">
        <v>13</v>
      </c>
      <c r="N13" s="32">
        <v>14</v>
      </c>
      <c r="O13" s="32">
        <v>15</v>
      </c>
    </row>
    <row r="14" spans="1:21" x14ac:dyDescent="0.25">
      <c r="A14" s="97" t="s">
        <v>109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</row>
    <row r="15" spans="1:21" x14ac:dyDescent="0.25">
      <c r="A15" s="97" t="s">
        <v>35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9"/>
    </row>
    <row r="16" spans="1:21" ht="15.75" customHeight="1" x14ac:dyDescent="0.25">
      <c r="A16" s="47" t="s">
        <v>25</v>
      </c>
      <c r="B16" s="56" t="s">
        <v>131</v>
      </c>
      <c r="C16" s="46">
        <v>100</v>
      </c>
      <c r="D16" s="46">
        <v>0.4</v>
      </c>
      <c r="E16" s="46">
        <v>0.4</v>
      </c>
      <c r="F16" s="46">
        <v>9.8000000000000007</v>
      </c>
      <c r="G16" s="46">
        <v>47</v>
      </c>
      <c r="H16" s="46">
        <v>0.03</v>
      </c>
      <c r="I16" s="46">
        <v>10</v>
      </c>
      <c r="J16" s="46" t="s">
        <v>22</v>
      </c>
      <c r="K16" s="46">
        <v>0.2</v>
      </c>
      <c r="L16" s="46">
        <v>16</v>
      </c>
      <c r="M16" s="46">
        <v>11</v>
      </c>
      <c r="N16" s="46">
        <v>9</v>
      </c>
      <c r="O16" s="46">
        <v>2.2000000000000002</v>
      </c>
    </row>
    <row r="17" spans="1:15" ht="15.75" customHeight="1" x14ac:dyDescent="0.25">
      <c r="A17" s="56">
        <v>14</v>
      </c>
      <c r="B17" s="56" t="s">
        <v>127</v>
      </c>
      <c r="C17" s="46">
        <v>15</v>
      </c>
      <c r="D17" s="46">
        <v>0.08</v>
      </c>
      <c r="E17" s="46">
        <v>7.25</v>
      </c>
      <c r="F17" s="46">
        <v>0.13</v>
      </c>
      <c r="G17" s="46">
        <v>66</v>
      </c>
      <c r="H17" s="46" t="s">
        <v>22</v>
      </c>
      <c r="I17" s="46" t="s">
        <v>22</v>
      </c>
      <c r="J17" s="46">
        <v>0.04</v>
      </c>
      <c r="K17" s="46">
        <v>0.11</v>
      </c>
      <c r="L17" s="46">
        <v>2.4</v>
      </c>
      <c r="M17" s="46">
        <v>3</v>
      </c>
      <c r="N17" s="46" t="s">
        <v>22</v>
      </c>
      <c r="O17" s="46">
        <v>0.02</v>
      </c>
    </row>
    <row r="18" spans="1:15" ht="18" customHeight="1" x14ac:dyDescent="0.25">
      <c r="A18" s="56">
        <v>71</v>
      </c>
      <c r="B18" s="56" t="s">
        <v>122</v>
      </c>
      <c r="C18" s="46">
        <v>60</v>
      </c>
      <c r="D18" s="46">
        <f>0.1*1.2</f>
        <v>0.12</v>
      </c>
      <c r="E18" s="46">
        <f>0.05*1.2</f>
        <v>0.06</v>
      </c>
      <c r="F18" s="46">
        <f>0.85*1.2</f>
        <v>1.02</v>
      </c>
      <c r="G18" s="46">
        <f>5*1.2</f>
        <v>6</v>
      </c>
      <c r="H18" s="46">
        <f>1.2*0.01</f>
        <v>1.2E-2</v>
      </c>
      <c r="I18" s="46">
        <f>1.2*1.75</f>
        <v>2.1</v>
      </c>
      <c r="J18" s="46" t="s">
        <v>22</v>
      </c>
      <c r="K18" s="46">
        <f>0.05*1.2</f>
        <v>0.06</v>
      </c>
      <c r="L18" s="46">
        <f>11.5*1.2</f>
        <v>13.799999999999999</v>
      </c>
      <c r="M18" s="46">
        <f>12*1.2</f>
        <v>14.399999999999999</v>
      </c>
      <c r="N18" s="46">
        <f>7*1.2</f>
        <v>8.4</v>
      </c>
      <c r="O18" s="46">
        <f>0.3*1.2</f>
        <v>0.36</v>
      </c>
    </row>
    <row r="19" spans="1:15" ht="17.25" customHeight="1" x14ac:dyDescent="0.25">
      <c r="A19" s="47" t="s">
        <v>108</v>
      </c>
      <c r="B19" s="56" t="s">
        <v>128</v>
      </c>
      <c r="C19" s="46" t="s">
        <v>140</v>
      </c>
      <c r="D19" s="46">
        <v>25.38</v>
      </c>
      <c r="E19" s="49">
        <v>9.16</v>
      </c>
      <c r="F19" s="49">
        <v>44.61</v>
      </c>
      <c r="G19" s="49">
        <v>471.25</v>
      </c>
      <c r="H19" s="49">
        <v>0.09</v>
      </c>
      <c r="I19" s="49">
        <v>5.27</v>
      </c>
      <c r="J19" s="49">
        <v>1.7000000000000001E-2</v>
      </c>
      <c r="K19" s="49">
        <v>0.43</v>
      </c>
      <c r="L19" s="49">
        <v>56.38</v>
      </c>
      <c r="M19" s="49">
        <v>249.13</v>
      </c>
      <c r="N19" s="49">
        <v>59.38</v>
      </c>
      <c r="O19" s="49">
        <v>2.74</v>
      </c>
    </row>
    <row r="20" spans="1:15" x14ac:dyDescent="0.25">
      <c r="A20" s="47">
        <v>382</v>
      </c>
      <c r="B20" s="56" t="s">
        <v>64</v>
      </c>
      <c r="C20" s="46">
        <v>200</v>
      </c>
      <c r="D20" s="78">
        <f>20.39/5</f>
        <v>4.0780000000000003</v>
      </c>
      <c r="E20" s="78">
        <f>17.72/5</f>
        <v>3.5439999999999996</v>
      </c>
      <c r="F20" s="78">
        <f>87.89/5</f>
        <v>17.577999999999999</v>
      </c>
      <c r="G20" s="46">
        <f>593/5</f>
        <v>118.6</v>
      </c>
      <c r="H20" s="46">
        <f>0.28/5</f>
        <v>5.6000000000000008E-2</v>
      </c>
      <c r="I20" s="46">
        <f>7.94/5</f>
        <v>1.5880000000000001</v>
      </c>
      <c r="J20" s="46">
        <f>0.122/5</f>
        <v>2.4399999999999998E-2</v>
      </c>
      <c r="K20" s="46" t="s">
        <v>22</v>
      </c>
      <c r="L20" s="46">
        <f>761/5</f>
        <v>152.19999999999999</v>
      </c>
      <c r="M20" s="46">
        <f>622.8/5</f>
        <v>124.55999999999999</v>
      </c>
      <c r="N20" s="46">
        <f>106.7/5</f>
        <v>21.34</v>
      </c>
      <c r="O20" s="46">
        <f>2.39/5</f>
        <v>0.47800000000000004</v>
      </c>
    </row>
    <row r="21" spans="1:15" x14ac:dyDescent="0.25">
      <c r="A21" s="33" t="s">
        <v>25</v>
      </c>
      <c r="B21" s="34" t="s">
        <v>26</v>
      </c>
      <c r="C21" s="35">
        <v>38</v>
      </c>
      <c r="D21" s="74">
        <v>3</v>
      </c>
      <c r="E21" s="74">
        <v>0.38</v>
      </c>
      <c r="F21" s="74">
        <v>18.399999999999999</v>
      </c>
      <c r="G21" s="74">
        <v>89.06</v>
      </c>
      <c r="H21" s="74">
        <v>0.04</v>
      </c>
      <c r="I21" s="74" t="s">
        <v>22</v>
      </c>
      <c r="J21" s="74" t="s">
        <v>22</v>
      </c>
      <c r="K21" s="74">
        <v>0.5</v>
      </c>
      <c r="L21" s="74">
        <v>8.76</v>
      </c>
      <c r="M21" s="74">
        <v>33.14</v>
      </c>
      <c r="N21" s="74">
        <v>12.58</v>
      </c>
      <c r="O21" s="74">
        <v>0.42</v>
      </c>
    </row>
    <row r="22" spans="1:15" x14ac:dyDescent="0.25">
      <c r="A22" s="47" t="s">
        <v>25</v>
      </c>
      <c r="B22" s="56" t="s">
        <v>138</v>
      </c>
      <c r="C22" s="46">
        <v>63</v>
      </c>
      <c r="D22" s="46">
        <v>4.34</v>
      </c>
      <c r="E22" s="46">
        <v>0.7</v>
      </c>
      <c r="F22" s="46">
        <v>33.700000000000003</v>
      </c>
      <c r="G22" s="46">
        <v>143.02000000000001</v>
      </c>
      <c r="H22" s="46" t="s">
        <v>22</v>
      </c>
      <c r="I22" s="46" t="s">
        <v>22</v>
      </c>
      <c r="J22" s="46" t="s">
        <v>22</v>
      </c>
      <c r="K22" s="46" t="s">
        <v>22</v>
      </c>
      <c r="L22" s="46" t="s">
        <v>22</v>
      </c>
      <c r="M22" s="46" t="s">
        <v>22</v>
      </c>
      <c r="N22" s="46" t="s">
        <v>22</v>
      </c>
      <c r="O22" s="46" t="s">
        <v>22</v>
      </c>
    </row>
    <row r="23" spans="1:15" ht="19.5" customHeight="1" x14ac:dyDescent="0.25">
      <c r="A23" s="36"/>
      <c r="B23" s="37" t="s">
        <v>27</v>
      </c>
      <c r="C23" s="74"/>
      <c r="D23" s="75">
        <f t="shared" ref="D23:O23" si="0">SUM(D16:D22)</f>
        <v>37.397999999999996</v>
      </c>
      <c r="E23" s="75">
        <f t="shared" si="0"/>
        <v>21.494</v>
      </c>
      <c r="F23" s="75">
        <f t="shared" si="0"/>
        <v>125.23800000000001</v>
      </c>
      <c r="G23" s="76">
        <f t="shared" si="0"/>
        <v>940.93000000000006</v>
      </c>
      <c r="H23" s="75">
        <f t="shared" si="0"/>
        <v>0.22800000000000001</v>
      </c>
      <c r="I23" s="75">
        <f t="shared" si="0"/>
        <v>18.957999999999998</v>
      </c>
      <c r="J23" s="75">
        <f t="shared" si="0"/>
        <v>8.14E-2</v>
      </c>
      <c r="K23" s="75">
        <f t="shared" si="0"/>
        <v>1.3</v>
      </c>
      <c r="L23" s="75">
        <f t="shared" si="0"/>
        <v>249.53999999999996</v>
      </c>
      <c r="M23" s="75">
        <f t="shared" si="0"/>
        <v>435.22999999999996</v>
      </c>
      <c r="N23" s="75">
        <f t="shared" si="0"/>
        <v>110.7</v>
      </c>
      <c r="O23" s="75">
        <f t="shared" si="0"/>
        <v>6.218</v>
      </c>
    </row>
    <row r="24" spans="1:15" x14ac:dyDescent="0.25">
      <c r="A24" s="19"/>
      <c r="B24" s="54"/>
      <c r="C24" s="55"/>
      <c r="D24" s="19"/>
      <c r="E24" s="19"/>
      <c r="F24" s="19"/>
      <c r="G24" s="44"/>
      <c r="H24" s="19"/>
      <c r="I24" s="19"/>
      <c r="J24" s="19"/>
      <c r="K24" s="19"/>
      <c r="L24" s="19"/>
      <c r="M24" s="19"/>
      <c r="N24" s="19"/>
      <c r="O24" s="19"/>
    </row>
    <row r="25" spans="1:15" x14ac:dyDescent="0.25">
      <c r="A25" s="26" t="s">
        <v>107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x14ac:dyDescent="0.25">
      <c r="A26" s="12"/>
    </row>
    <row r="27" spans="1:15" x14ac:dyDescent="0.25">
      <c r="A27" s="88" t="s">
        <v>0</v>
      </c>
      <c r="B27" s="88" t="s">
        <v>1</v>
      </c>
      <c r="C27" s="88" t="s">
        <v>2</v>
      </c>
      <c r="D27" s="88" t="s">
        <v>3</v>
      </c>
      <c r="E27" s="88"/>
      <c r="F27" s="88"/>
      <c r="G27" s="32" t="s">
        <v>4</v>
      </c>
      <c r="H27" s="88" t="s">
        <v>6</v>
      </c>
      <c r="I27" s="88"/>
      <c r="J27" s="88"/>
      <c r="K27" s="88"/>
      <c r="L27" s="88" t="s">
        <v>7</v>
      </c>
      <c r="M27" s="88"/>
      <c r="N27" s="88"/>
      <c r="O27" s="88"/>
    </row>
    <row r="28" spans="1:15" ht="38.25" x14ac:dyDescent="0.25">
      <c r="A28" s="88"/>
      <c r="B28" s="88"/>
      <c r="C28" s="88"/>
      <c r="D28" s="32" t="s">
        <v>8</v>
      </c>
      <c r="E28" s="32" t="s">
        <v>9</v>
      </c>
      <c r="F28" s="32" t="s">
        <v>10</v>
      </c>
      <c r="G28" s="32" t="s">
        <v>5</v>
      </c>
      <c r="H28" s="32" t="s">
        <v>11</v>
      </c>
      <c r="I28" s="32" t="s">
        <v>12</v>
      </c>
      <c r="J28" s="32" t="s">
        <v>13</v>
      </c>
      <c r="K28" s="32" t="s">
        <v>14</v>
      </c>
      <c r="L28" s="32" t="s">
        <v>15</v>
      </c>
      <c r="M28" s="32" t="s">
        <v>16</v>
      </c>
      <c r="N28" s="32" t="s">
        <v>17</v>
      </c>
      <c r="O28" s="32" t="s">
        <v>18</v>
      </c>
    </row>
    <row r="29" spans="1:15" x14ac:dyDescent="0.25">
      <c r="A29" s="32">
        <v>1</v>
      </c>
      <c r="B29" s="32">
        <v>2</v>
      </c>
      <c r="C29" s="32">
        <v>3</v>
      </c>
      <c r="D29" s="32">
        <v>4</v>
      </c>
      <c r="E29" s="32">
        <v>5</v>
      </c>
      <c r="F29" s="32">
        <v>6</v>
      </c>
      <c r="G29" s="32">
        <v>7</v>
      </c>
      <c r="H29" s="32">
        <v>8</v>
      </c>
      <c r="I29" s="32">
        <v>9</v>
      </c>
      <c r="J29" s="32">
        <v>10</v>
      </c>
      <c r="K29" s="32">
        <v>11</v>
      </c>
      <c r="L29" s="32">
        <v>12</v>
      </c>
      <c r="M29" s="32">
        <v>13</v>
      </c>
      <c r="N29" s="32">
        <v>14</v>
      </c>
      <c r="O29" s="32">
        <v>15</v>
      </c>
    </row>
    <row r="30" spans="1:15" x14ac:dyDescent="0.25">
      <c r="A30" s="94"/>
      <c r="B30" s="83" t="s">
        <v>110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1:15" ht="19.5" customHeight="1" x14ac:dyDescent="0.25">
      <c r="A31" s="95"/>
      <c r="B31" s="86" t="s">
        <v>35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5" ht="30" customHeight="1" x14ac:dyDescent="0.25">
      <c r="A32" s="61">
        <v>45</v>
      </c>
      <c r="B32" s="51" t="s">
        <v>136</v>
      </c>
      <c r="C32" s="52">
        <v>60</v>
      </c>
      <c r="D32" s="52">
        <v>0.79</v>
      </c>
      <c r="E32" s="52">
        <v>1.95</v>
      </c>
      <c r="F32" s="52">
        <v>3.88</v>
      </c>
      <c r="G32" s="52">
        <v>36.24</v>
      </c>
      <c r="H32" s="52">
        <v>1.2999999999999999E-2</v>
      </c>
      <c r="I32" s="52">
        <v>10.26</v>
      </c>
      <c r="J32" s="52" t="s">
        <v>22</v>
      </c>
      <c r="K32" s="52">
        <v>5.03</v>
      </c>
      <c r="L32" s="52">
        <v>14.98</v>
      </c>
      <c r="M32" s="52">
        <v>16.98</v>
      </c>
      <c r="N32" s="52">
        <v>9.0500000000000007</v>
      </c>
      <c r="O32" s="52">
        <v>0.28000000000000003</v>
      </c>
    </row>
    <row r="33" spans="1:15" ht="17.25" customHeight="1" x14ac:dyDescent="0.25">
      <c r="A33" s="47" t="s">
        <v>108</v>
      </c>
      <c r="B33" s="48" t="s">
        <v>51</v>
      </c>
      <c r="C33" s="49" t="s">
        <v>141</v>
      </c>
      <c r="D33" s="49">
        <v>23.8</v>
      </c>
      <c r="E33" s="49">
        <v>19.52</v>
      </c>
      <c r="F33" s="49">
        <v>5.74</v>
      </c>
      <c r="G33" s="49">
        <f>1.1*309</f>
        <v>339.90000000000003</v>
      </c>
      <c r="H33" s="49">
        <f>1.1*0.28</f>
        <v>0.30800000000000005</v>
      </c>
      <c r="I33" s="49">
        <f>1.1*0.92</f>
        <v>1.0120000000000002</v>
      </c>
      <c r="J33" s="49" t="s">
        <v>22</v>
      </c>
      <c r="K33" s="49">
        <f>1.1*2.6</f>
        <v>2.8600000000000003</v>
      </c>
      <c r="L33" s="49">
        <v>29.4</v>
      </c>
      <c r="M33" s="49">
        <v>234.98</v>
      </c>
      <c r="N33" s="49">
        <v>31.39</v>
      </c>
      <c r="O33" s="49">
        <v>2.8</v>
      </c>
    </row>
    <row r="34" spans="1:15" ht="18.75" customHeight="1" x14ac:dyDescent="0.25">
      <c r="A34" s="50">
        <v>302</v>
      </c>
      <c r="B34" s="51" t="s">
        <v>60</v>
      </c>
      <c r="C34" s="52">
        <v>180</v>
      </c>
      <c r="D34" s="52">
        <v>8.9499999999999993</v>
      </c>
      <c r="E34" s="52">
        <v>6.73</v>
      </c>
      <c r="F34" s="52">
        <v>43</v>
      </c>
      <c r="G34" s="52">
        <v>276.52999999999997</v>
      </c>
      <c r="H34" s="52">
        <v>0.22</v>
      </c>
      <c r="I34" s="52" t="s">
        <v>22</v>
      </c>
      <c r="J34" s="52" t="s">
        <v>22</v>
      </c>
      <c r="K34" s="52">
        <v>0.61</v>
      </c>
      <c r="L34" s="52">
        <v>15.57</v>
      </c>
      <c r="M34" s="52">
        <v>250.2</v>
      </c>
      <c r="N34" s="52">
        <v>135.83000000000001</v>
      </c>
      <c r="O34" s="52">
        <v>4.5599999999999996</v>
      </c>
    </row>
    <row r="35" spans="1:15" ht="17.25" customHeight="1" x14ac:dyDescent="0.25">
      <c r="A35" s="47">
        <v>388</v>
      </c>
      <c r="B35" s="48" t="s">
        <v>45</v>
      </c>
      <c r="C35" s="49">
        <v>200</v>
      </c>
      <c r="D35" s="77">
        <f>3.39/5</f>
        <v>0.67800000000000005</v>
      </c>
      <c r="E35" s="77">
        <f>1.39/5</f>
        <v>0.27799999999999997</v>
      </c>
      <c r="F35" s="77">
        <f>103.8/5</f>
        <v>20.759999999999998</v>
      </c>
      <c r="G35" s="49">
        <f>441/5</f>
        <v>88.2</v>
      </c>
      <c r="H35" s="49">
        <f>0.06/5</f>
        <v>1.2E-2</v>
      </c>
      <c r="I35" s="49">
        <f>500/5</f>
        <v>100</v>
      </c>
      <c r="J35" s="46" t="s">
        <v>22</v>
      </c>
      <c r="K35" s="49">
        <f>3.8/5</f>
        <v>0.76</v>
      </c>
      <c r="L35" s="49">
        <f>106.7/5</f>
        <v>21.34</v>
      </c>
      <c r="M35" s="49">
        <f>17.2/5</f>
        <v>3.44</v>
      </c>
      <c r="N35" s="49">
        <f>17.2/5</f>
        <v>3.44</v>
      </c>
      <c r="O35" s="49">
        <f>3.17/5</f>
        <v>0.63400000000000001</v>
      </c>
    </row>
    <row r="36" spans="1:15" ht="18" customHeight="1" x14ac:dyDescent="0.25">
      <c r="A36" s="33" t="s">
        <v>25</v>
      </c>
      <c r="B36" s="34" t="s">
        <v>26</v>
      </c>
      <c r="C36" s="35">
        <v>38</v>
      </c>
      <c r="D36" s="58">
        <v>3</v>
      </c>
      <c r="E36" s="58">
        <v>0.38</v>
      </c>
      <c r="F36" s="58">
        <v>18.399999999999999</v>
      </c>
      <c r="G36" s="42">
        <v>89.06</v>
      </c>
      <c r="H36" s="42">
        <v>0.04</v>
      </c>
      <c r="I36" s="42" t="s">
        <v>22</v>
      </c>
      <c r="J36" s="42" t="s">
        <v>22</v>
      </c>
      <c r="K36" s="42">
        <v>0.5</v>
      </c>
      <c r="L36" s="42">
        <v>8.76</v>
      </c>
      <c r="M36" s="42">
        <v>33.14</v>
      </c>
      <c r="N36" s="42">
        <v>12.58</v>
      </c>
      <c r="O36" s="42">
        <v>0.42</v>
      </c>
    </row>
    <row r="37" spans="1:15" ht="18" customHeight="1" x14ac:dyDescent="0.25">
      <c r="A37" s="47" t="s">
        <v>25</v>
      </c>
      <c r="B37" s="48" t="s">
        <v>138</v>
      </c>
      <c r="C37" s="49">
        <v>63</v>
      </c>
      <c r="D37" s="49">
        <v>4.34</v>
      </c>
      <c r="E37" s="49">
        <v>0.7</v>
      </c>
      <c r="F37" s="49">
        <v>33.700000000000003</v>
      </c>
      <c r="G37" s="49">
        <v>143.02000000000001</v>
      </c>
      <c r="H37" s="49" t="s">
        <v>22</v>
      </c>
      <c r="I37" s="49" t="s">
        <v>22</v>
      </c>
      <c r="J37" s="49" t="s">
        <v>22</v>
      </c>
      <c r="K37" s="49" t="s">
        <v>22</v>
      </c>
      <c r="L37" s="49" t="s">
        <v>22</v>
      </c>
      <c r="M37" s="49" t="s">
        <v>22</v>
      </c>
      <c r="N37" s="49" t="s">
        <v>22</v>
      </c>
      <c r="O37" s="49" t="s">
        <v>22</v>
      </c>
    </row>
    <row r="38" spans="1:15" x14ac:dyDescent="0.25">
      <c r="A38" s="38"/>
      <c r="B38" s="37" t="s">
        <v>39</v>
      </c>
      <c r="C38" s="32"/>
      <c r="D38" s="75">
        <f t="shared" ref="D38:O38" si="1">SUM(D32:D37)</f>
        <v>41.557999999999993</v>
      </c>
      <c r="E38" s="75">
        <f t="shared" si="1"/>
        <v>29.557999999999996</v>
      </c>
      <c r="F38" s="75">
        <f t="shared" si="1"/>
        <v>125.48</v>
      </c>
      <c r="G38" s="76">
        <f t="shared" si="1"/>
        <v>972.95</v>
      </c>
      <c r="H38" s="75">
        <f t="shared" si="1"/>
        <v>0.59300000000000008</v>
      </c>
      <c r="I38" s="75">
        <f t="shared" si="1"/>
        <v>111.27200000000001</v>
      </c>
      <c r="J38" s="75">
        <f t="shared" si="1"/>
        <v>0</v>
      </c>
      <c r="K38" s="75">
        <f t="shared" si="1"/>
        <v>9.76</v>
      </c>
      <c r="L38" s="75">
        <f t="shared" si="1"/>
        <v>90.05</v>
      </c>
      <c r="M38" s="75">
        <f t="shared" si="1"/>
        <v>538.74</v>
      </c>
      <c r="N38" s="75">
        <f t="shared" si="1"/>
        <v>192.29000000000002</v>
      </c>
      <c r="O38" s="75">
        <f t="shared" si="1"/>
        <v>8.6939999999999991</v>
      </c>
    </row>
    <row r="39" spans="1:15" x14ac:dyDescent="0.25">
      <c r="A39" s="53"/>
      <c r="B39" s="54"/>
      <c r="C39" s="55"/>
      <c r="D39" s="53"/>
      <c r="E39" s="53"/>
      <c r="F39" s="53"/>
      <c r="G39" s="44"/>
      <c r="H39" s="53"/>
      <c r="I39" s="53"/>
      <c r="J39" s="53"/>
      <c r="K39" s="53"/>
      <c r="L39" s="53"/>
      <c r="M39" s="53"/>
      <c r="N39" s="53"/>
      <c r="O39" s="53"/>
    </row>
    <row r="40" spans="1:15" x14ac:dyDescent="0.25">
      <c r="A40" s="39" t="s">
        <v>107</v>
      </c>
      <c r="B40" s="29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ht="41.25" customHeight="1" x14ac:dyDescent="0.25">
      <c r="A41" s="20"/>
      <c r="B41" s="3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88" t="s">
        <v>0</v>
      </c>
      <c r="B42" s="88" t="s">
        <v>1</v>
      </c>
      <c r="C42" s="88" t="s">
        <v>2</v>
      </c>
      <c r="D42" s="88" t="s">
        <v>3</v>
      </c>
      <c r="E42" s="88"/>
      <c r="F42" s="88"/>
      <c r="G42" s="32" t="s">
        <v>4</v>
      </c>
      <c r="H42" s="88" t="s">
        <v>6</v>
      </c>
      <c r="I42" s="88"/>
      <c r="J42" s="88"/>
      <c r="K42" s="88"/>
      <c r="L42" s="88" t="s">
        <v>7</v>
      </c>
      <c r="M42" s="88"/>
      <c r="N42" s="88"/>
      <c r="O42" s="88"/>
    </row>
    <row r="43" spans="1:15" ht="30" customHeight="1" x14ac:dyDescent="0.25">
      <c r="A43" s="88"/>
      <c r="B43" s="88"/>
      <c r="C43" s="88"/>
      <c r="D43" s="32" t="s">
        <v>8</v>
      </c>
      <c r="E43" s="32" t="s">
        <v>9</v>
      </c>
      <c r="F43" s="32" t="s">
        <v>10</v>
      </c>
      <c r="G43" s="32" t="s">
        <v>5</v>
      </c>
      <c r="H43" s="32" t="s">
        <v>11</v>
      </c>
      <c r="I43" s="32" t="s">
        <v>12</v>
      </c>
      <c r="J43" s="32" t="s">
        <v>13</v>
      </c>
      <c r="K43" s="32" t="s">
        <v>14</v>
      </c>
      <c r="L43" s="32" t="s">
        <v>15</v>
      </c>
      <c r="M43" s="32" t="s">
        <v>16</v>
      </c>
      <c r="N43" s="32" t="s">
        <v>17</v>
      </c>
      <c r="O43" s="32" t="s">
        <v>18</v>
      </c>
    </row>
    <row r="44" spans="1:15" ht="25.5" customHeight="1" x14ac:dyDescent="0.25">
      <c r="A44" s="32">
        <v>1</v>
      </c>
      <c r="B44" s="32">
        <v>2</v>
      </c>
      <c r="C44" s="32">
        <v>3</v>
      </c>
      <c r="D44" s="32">
        <v>4</v>
      </c>
      <c r="E44" s="32">
        <v>5</v>
      </c>
      <c r="F44" s="32">
        <v>6</v>
      </c>
      <c r="G44" s="32">
        <v>7</v>
      </c>
      <c r="H44" s="32">
        <v>8</v>
      </c>
      <c r="I44" s="32">
        <v>9</v>
      </c>
      <c r="J44" s="32">
        <v>10</v>
      </c>
      <c r="K44" s="32">
        <v>11</v>
      </c>
      <c r="L44" s="32">
        <v>12</v>
      </c>
      <c r="M44" s="32">
        <v>13</v>
      </c>
      <c r="N44" s="32">
        <v>14</v>
      </c>
      <c r="O44" s="32">
        <v>15</v>
      </c>
    </row>
    <row r="45" spans="1:15" ht="15.75" customHeight="1" x14ac:dyDescent="0.25">
      <c r="A45" s="82" t="s">
        <v>111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4"/>
    </row>
    <row r="46" spans="1:15" ht="15.75" customHeight="1" x14ac:dyDescent="0.25">
      <c r="A46" s="85" t="s">
        <v>35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7"/>
    </row>
    <row r="47" spans="1:15" x14ac:dyDescent="0.25">
      <c r="A47" s="61">
        <v>71</v>
      </c>
      <c r="B47" s="51" t="s">
        <v>122</v>
      </c>
      <c r="C47" s="52">
        <v>60</v>
      </c>
      <c r="D47" s="46">
        <v>0.12</v>
      </c>
      <c r="E47" s="49">
        <v>0.06</v>
      </c>
      <c r="F47" s="49">
        <v>1.02</v>
      </c>
      <c r="G47" s="49">
        <v>6</v>
      </c>
      <c r="H47" s="49">
        <v>1.2E-2</v>
      </c>
      <c r="I47" s="49">
        <v>2.1</v>
      </c>
      <c r="J47" s="49" t="s">
        <v>22</v>
      </c>
      <c r="K47" s="49">
        <v>0.06</v>
      </c>
      <c r="L47" s="49">
        <v>13.8</v>
      </c>
      <c r="M47" s="49">
        <v>14.4</v>
      </c>
      <c r="N47" s="49">
        <v>8.4</v>
      </c>
      <c r="O47" s="49">
        <v>0.36</v>
      </c>
    </row>
    <row r="48" spans="1:15" ht="15.75" customHeight="1" x14ac:dyDescent="0.25">
      <c r="A48" s="61">
        <v>210</v>
      </c>
      <c r="B48" s="51" t="s">
        <v>137</v>
      </c>
      <c r="C48" s="52">
        <v>250</v>
      </c>
      <c r="D48" s="52">
        <v>22.5</v>
      </c>
      <c r="E48" s="52">
        <v>24.2</v>
      </c>
      <c r="F48" s="52">
        <v>24.4</v>
      </c>
      <c r="G48" s="52">
        <v>406</v>
      </c>
      <c r="H48" s="52"/>
      <c r="I48" s="52">
        <v>8.8800000000000008</v>
      </c>
      <c r="J48" s="52"/>
      <c r="K48" s="52"/>
      <c r="L48" s="52">
        <v>40.1</v>
      </c>
      <c r="M48" s="52">
        <v>225.77</v>
      </c>
      <c r="N48" s="52">
        <v>55.83</v>
      </c>
      <c r="O48" s="52">
        <v>5.07</v>
      </c>
    </row>
    <row r="49" spans="1:15" ht="15.75" customHeight="1" x14ac:dyDescent="0.25">
      <c r="A49" s="50" t="s">
        <v>108</v>
      </c>
      <c r="B49" s="51" t="s">
        <v>126</v>
      </c>
      <c r="C49" s="52">
        <v>200</v>
      </c>
      <c r="D49" s="52">
        <v>0.1</v>
      </c>
      <c r="E49" s="52" t="s">
        <v>22</v>
      </c>
      <c r="F49" s="52">
        <v>29.2</v>
      </c>
      <c r="G49" s="52">
        <v>110.4</v>
      </c>
      <c r="H49" s="52">
        <v>4.0000000000000001E-3</v>
      </c>
      <c r="I49" s="52">
        <v>1.4</v>
      </c>
      <c r="J49" s="52">
        <v>4.0000000000000001E-3</v>
      </c>
      <c r="K49" s="52" t="s">
        <v>22</v>
      </c>
      <c r="L49" s="52">
        <v>9.8000000000000007</v>
      </c>
      <c r="M49" s="52">
        <v>8.6</v>
      </c>
      <c r="N49" s="52">
        <v>1.6</v>
      </c>
      <c r="O49" s="52">
        <v>0.2</v>
      </c>
    </row>
    <row r="50" spans="1:15" ht="15.75" customHeight="1" x14ac:dyDescent="0.25">
      <c r="A50" s="50" t="s">
        <v>25</v>
      </c>
      <c r="B50" s="51" t="s">
        <v>26</v>
      </c>
      <c r="C50" s="52">
        <v>38</v>
      </c>
      <c r="D50" s="52">
        <v>3</v>
      </c>
      <c r="E50" s="52">
        <v>0.38</v>
      </c>
      <c r="F50" s="52">
        <v>18.399999999999999</v>
      </c>
      <c r="G50" s="52">
        <v>89.06</v>
      </c>
      <c r="H50" s="52">
        <v>0.04</v>
      </c>
      <c r="I50" s="52" t="s">
        <v>22</v>
      </c>
      <c r="J50" s="52" t="s">
        <v>22</v>
      </c>
      <c r="K50" s="52">
        <v>0.5</v>
      </c>
      <c r="L50" s="52">
        <v>8.76</v>
      </c>
      <c r="M50" s="52">
        <v>33.14</v>
      </c>
      <c r="N50" s="52">
        <v>12.58</v>
      </c>
      <c r="O50" s="52">
        <v>0.42</v>
      </c>
    </row>
    <row r="51" spans="1:15" x14ac:dyDescent="0.25">
      <c r="A51" s="47" t="s">
        <v>25</v>
      </c>
      <c r="B51" s="56" t="s">
        <v>138</v>
      </c>
      <c r="C51" s="46">
        <v>63</v>
      </c>
      <c r="D51" s="46">
        <v>4.34</v>
      </c>
      <c r="E51" s="46">
        <v>0.7</v>
      </c>
      <c r="F51" s="46">
        <v>33.700000000000003</v>
      </c>
      <c r="G51" s="46">
        <v>143.02000000000001</v>
      </c>
      <c r="H51" s="46" t="s">
        <v>22</v>
      </c>
      <c r="I51" s="46" t="s">
        <v>22</v>
      </c>
      <c r="J51" s="46" t="s">
        <v>22</v>
      </c>
      <c r="K51" s="46" t="s">
        <v>22</v>
      </c>
      <c r="L51" s="46" t="s">
        <v>22</v>
      </c>
      <c r="M51" s="46" t="s">
        <v>22</v>
      </c>
      <c r="N51" s="46" t="s">
        <v>22</v>
      </c>
      <c r="O51" s="46" t="s">
        <v>22</v>
      </c>
    </row>
    <row r="52" spans="1:15" ht="15" hidden="1" customHeight="1" x14ac:dyDescent="0.25">
      <c r="A52" s="47"/>
      <c r="B52" s="72" t="s">
        <v>27</v>
      </c>
      <c r="C52" s="56"/>
      <c r="D52" s="46">
        <v>37.86</v>
      </c>
      <c r="E52" s="46">
        <v>43.32</v>
      </c>
      <c r="F52" s="46">
        <v>107.59</v>
      </c>
      <c r="G52" s="73">
        <v>952.74</v>
      </c>
      <c r="H52" s="46">
        <v>0.29799999999999999</v>
      </c>
      <c r="I52" s="46">
        <v>14.6</v>
      </c>
      <c r="J52" s="46">
        <v>0.32400000000000001</v>
      </c>
      <c r="K52" s="46">
        <v>1.52</v>
      </c>
      <c r="L52" s="46">
        <v>166.79</v>
      </c>
      <c r="M52" s="46">
        <v>383.96</v>
      </c>
      <c r="N52" s="46">
        <v>58.71</v>
      </c>
      <c r="O52" s="46">
        <v>6.72</v>
      </c>
    </row>
    <row r="53" spans="1:15" ht="15" customHeight="1" x14ac:dyDescent="0.25">
      <c r="A53" s="47"/>
      <c r="B53" s="72" t="s">
        <v>39</v>
      </c>
      <c r="C53" s="56"/>
      <c r="D53" s="46">
        <f>SUM(D47:D52)</f>
        <v>67.92</v>
      </c>
      <c r="E53" s="46">
        <f>SUM(E50:E52)</f>
        <v>44.4</v>
      </c>
      <c r="F53" s="46">
        <f>SUM(F47:F52)</f>
        <v>214.31</v>
      </c>
      <c r="G53" s="73">
        <f>SUM(G47:G52)</f>
        <v>1707.22</v>
      </c>
      <c r="H53" s="46">
        <f>SUM(H52)</f>
        <v>0.29799999999999999</v>
      </c>
      <c r="I53" s="46">
        <f>SUM(I52)</f>
        <v>14.6</v>
      </c>
      <c r="J53" s="46">
        <f>SUM(J52)</f>
        <v>0.32400000000000001</v>
      </c>
      <c r="K53" s="46">
        <f>SUM(K47:K51)</f>
        <v>0.56000000000000005</v>
      </c>
      <c r="L53" s="46">
        <f>SUM(L47:L51)</f>
        <v>72.460000000000008</v>
      </c>
      <c r="M53" s="46">
        <f>SUM(M47:M51)</f>
        <v>281.91000000000003</v>
      </c>
      <c r="N53" s="46">
        <f>SUM(N47:N51)</f>
        <v>78.41</v>
      </c>
      <c r="O53" s="46">
        <f>SUM(O47:O51)</f>
        <v>6.0500000000000007</v>
      </c>
    </row>
    <row r="54" spans="1:15" x14ac:dyDescent="0.25">
      <c r="A54" s="26"/>
      <c r="B54" s="29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x14ac:dyDescent="0.25">
      <c r="A55" s="66" t="s">
        <v>107</v>
      </c>
      <c r="B55" s="29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x14ac:dyDescent="0.25">
      <c r="A56" s="20"/>
      <c r="B56" s="3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88" t="s">
        <v>0</v>
      </c>
      <c r="B57" s="88" t="s">
        <v>1</v>
      </c>
      <c r="C57" s="88" t="s">
        <v>2</v>
      </c>
      <c r="D57" s="88" t="s">
        <v>3</v>
      </c>
      <c r="E57" s="88"/>
      <c r="F57" s="88"/>
      <c r="G57" s="63" t="s">
        <v>4</v>
      </c>
      <c r="H57" s="88" t="s">
        <v>6</v>
      </c>
      <c r="I57" s="88"/>
      <c r="J57" s="88"/>
      <c r="K57" s="88"/>
      <c r="L57" s="88" t="s">
        <v>7</v>
      </c>
      <c r="M57" s="88"/>
      <c r="N57" s="88"/>
      <c r="O57" s="88"/>
    </row>
    <row r="58" spans="1:15" ht="27.75" customHeight="1" x14ac:dyDescent="0.25">
      <c r="A58" s="88"/>
      <c r="B58" s="88"/>
      <c r="C58" s="88"/>
      <c r="D58" s="32" t="s">
        <v>8</v>
      </c>
      <c r="E58" s="32" t="s">
        <v>9</v>
      </c>
      <c r="F58" s="32" t="s">
        <v>10</v>
      </c>
      <c r="G58" s="32" t="s">
        <v>5</v>
      </c>
      <c r="H58" s="32" t="s">
        <v>11</v>
      </c>
      <c r="I58" s="32" t="s">
        <v>12</v>
      </c>
      <c r="J58" s="32" t="s">
        <v>13</v>
      </c>
      <c r="K58" s="32" t="s">
        <v>14</v>
      </c>
      <c r="L58" s="32" t="s">
        <v>15</v>
      </c>
      <c r="M58" s="32" t="s">
        <v>16</v>
      </c>
      <c r="N58" s="32" t="s">
        <v>17</v>
      </c>
      <c r="O58" s="32" t="s">
        <v>18</v>
      </c>
    </row>
    <row r="59" spans="1:15" ht="16.5" customHeight="1" x14ac:dyDescent="0.25">
      <c r="A59" s="32">
        <v>1</v>
      </c>
      <c r="B59" s="32">
        <v>2</v>
      </c>
      <c r="C59" s="32">
        <v>3</v>
      </c>
      <c r="D59" s="32">
        <v>4</v>
      </c>
      <c r="E59" s="32">
        <v>5</v>
      </c>
      <c r="F59" s="32">
        <v>6</v>
      </c>
      <c r="G59" s="32">
        <v>7</v>
      </c>
      <c r="H59" s="32">
        <v>8</v>
      </c>
      <c r="I59" s="32">
        <v>9</v>
      </c>
      <c r="J59" s="32">
        <v>10</v>
      </c>
      <c r="K59" s="32">
        <v>11</v>
      </c>
      <c r="L59" s="32">
        <v>12</v>
      </c>
      <c r="M59" s="32">
        <v>13</v>
      </c>
      <c r="N59" s="32">
        <v>14</v>
      </c>
      <c r="O59" s="32">
        <v>15</v>
      </c>
    </row>
    <row r="60" spans="1:15" ht="15" customHeight="1" x14ac:dyDescent="0.25">
      <c r="A60" s="94"/>
      <c r="B60" s="83" t="s">
        <v>112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4"/>
    </row>
    <row r="61" spans="1:15" ht="13.5" customHeight="1" x14ac:dyDescent="0.25">
      <c r="A61" s="94"/>
      <c r="B61" s="86" t="s">
        <v>35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7"/>
    </row>
    <row r="62" spans="1:15" ht="13.5" customHeight="1" x14ac:dyDescent="0.25">
      <c r="A62" s="61">
        <v>71</v>
      </c>
      <c r="B62" s="51" t="s">
        <v>120</v>
      </c>
      <c r="C62" s="52">
        <v>60</v>
      </c>
      <c r="D62" s="52">
        <v>0.66</v>
      </c>
      <c r="E62" s="52">
        <v>0.12</v>
      </c>
      <c r="F62" s="52">
        <v>2.2799999999999998</v>
      </c>
      <c r="G62" s="52">
        <v>13.2</v>
      </c>
      <c r="H62" s="52">
        <v>3.5999999999999997E-2</v>
      </c>
      <c r="I62" s="52">
        <v>10.5</v>
      </c>
      <c r="J62" s="52" t="s">
        <v>22</v>
      </c>
      <c r="K62" s="52">
        <v>0.42</v>
      </c>
      <c r="L62" s="52">
        <v>8.4</v>
      </c>
      <c r="M62" s="52">
        <v>15.6</v>
      </c>
      <c r="N62" s="52">
        <v>12</v>
      </c>
      <c r="O62" s="52">
        <v>0.54</v>
      </c>
    </row>
    <row r="63" spans="1:15" ht="13.5" customHeight="1" x14ac:dyDescent="0.25">
      <c r="A63" s="56">
        <v>14</v>
      </c>
      <c r="B63" s="48" t="s">
        <v>127</v>
      </c>
      <c r="C63" s="49">
        <v>15</v>
      </c>
      <c r="D63" s="49">
        <v>0.08</v>
      </c>
      <c r="E63" s="49">
        <v>7.25</v>
      </c>
      <c r="F63" s="49">
        <v>0.13</v>
      </c>
      <c r="G63" s="49">
        <v>66</v>
      </c>
      <c r="H63" s="49" t="s">
        <v>22</v>
      </c>
      <c r="I63" s="49" t="s">
        <v>22</v>
      </c>
      <c r="J63" s="49">
        <v>0.04</v>
      </c>
      <c r="K63" s="49">
        <v>0.11</v>
      </c>
      <c r="L63" s="49">
        <v>2.4</v>
      </c>
      <c r="M63" s="49">
        <v>3</v>
      </c>
      <c r="N63" s="49" t="s">
        <v>22</v>
      </c>
      <c r="O63" s="49">
        <v>0.02</v>
      </c>
    </row>
    <row r="64" spans="1:15" ht="13.5" customHeight="1" x14ac:dyDescent="0.25">
      <c r="A64" s="50" t="s">
        <v>108</v>
      </c>
      <c r="B64" s="51" t="s">
        <v>121</v>
      </c>
      <c r="C64" s="52">
        <v>100</v>
      </c>
      <c r="D64" s="52">
        <v>15.1</v>
      </c>
      <c r="E64" s="52">
        <v>6.21</v>
      </c>
      <c r="F64" s="52">
        <v>11.75</v>
      </c>
      <c r="G64" s="52">
        <v>145</v>
      </c>
      <c r="H64" s="52">
        <v>4.8000000000000001E-2</v>
      </c>
      <c r="I64" s="52">
        <v>0.27</v>
      </c>
      <c r="J64" s="52">
        <v>0.04</v>
      </c>
      <c r="K64" s="52">
        <v>4</v>
      </c>
      <c r="L64" s="52">
        <v>48.63</v>
      </c>
      <c r="M64" s="52">
        <v>205.75</v>
      </c>
      <c r="N64" s="52">
        <v>30.61</v>
      </c>
      <c r="O64" s="52">
        <v>1.1499999999999999</v>
      </c>
    </row>
    <row r="65" spans="1:15" x14ac:dyDescent="0.25">
      <c r="A65" s="50" t="s">
        <v>108</v>
      </c>
      <c r="B65" s="51" t="s">
        <v>125</v>
      </c>
      <c r="C65" s="52">
        <v>180</v>
      </c>
      <c r="D65" s="52">
        <v>4.38</v>
      </c>
      <c r="E65" s="52">
        <v>6.44</v>
      </c>
      <c r="F65" s="52">
        <v>44</v>
      </c>
      <c r="G65" s="52">
        <v>251.64</v>
      </c>
      <c r="H65" s="52">
        <v>0.03</v>
      </c>
      <c r="I65" s="52" t="s">
        <v>22</v>
      </c>
      <c r="J65" s="52" t="s">
        <v>22</v>
      </c>
      <c r="K65" s="52">
        <v>0.34</v>
      </c>
      <c r="L65" s="52">
        <v>1.65</v>
      </c>
      <c r="M65" s="52">
        <v>73.14</v>
      </c>
      <c r="N65" s="52">
        <v>16.34</v>
      </c>
      <c r="O65" s="52">
        <v>0.64</v>
      </c>
    </row>
    <row r="66" spans="1:15" x14ac:dyDescent="0.25">
      <c r="A66" s="47">
        <v>377</v>
      </c>
      <c r="B66" s="48" t="s">
        <v>37</v>
      </c>
      <c r="C66" s="49" t="s">
        <v>38</v>
      </c>
      <c r="D66" s="49">
        <v>0.13</v>
      </c>
      <c r="E66" s="49">
        <v>0.02</v>
      </c>
      <c r="F66" s="49">
        <v>15.2</v>
      </c>
      <c r="G66" s="49">
        <v>62</v>
      </c>
      <c r="H66" s="49" t="s">
        <v>22</v>
      </c>
      <c r="I66" s="49">
        <v>2.83</v>
      </c>
      <c r="J66" s="49" t="s">
        <v>22</v>
      </c>
      <c r="K66" s="49">
        <v>0.01</v>
      </c>
      <c r="L66" s="49">
        <v>14.2</v>
      </c>
      <c r="M66" s="49">
        <v>4.4000000000000004</v>
      </c>
      <c r="N66" s="49">
        <v>2.4</v>
      </c>
      <c r="O66" s="49">
        <v>0.36</v>
      </c>
    </row>
    <row r="67" spans="1:15" x14ac:dyDescent="0.25">
      <c r="A67" s="50" t="s">
        <v>25</v>
      </c>
      <c r="B67" s="51" t="s">
        <v>26</v>
      </c>
      <c r="C67" s="52">
        <v>38</v>
      </c>
      <c r="D67" s="52">
        <v>3</v>
      </c>
      <c r="E67" s="52">
        <v>0.38</v>
      </c>
      <c r="F67" s="52">
        <v>18.399999999999999</v>
      </c>
      <c r="G67" s="52">
        <v>89.06</v>
      </c>
      <c r="H67" s="52">
        <v>0.04</v>
      </c>
      <c r="I67" s="52" t="s">
        <v>22</v>
      </c>
      <c r="J67" s="52" t="s">
        <v>22</v>
      </c>
      <c r="K67" s="52">
        <v>0.5</v>
      </c>
      <c r="L67" s="52">
        <v>8.76</v>
      </c>
      <c r="M67" s="52">
        <v>33.14</v>
      </c>
      <c r="N67" s="52">
        <v>12.58</v>
      </c>
      <c r="O67" s="52">
        <v>0.42</v>
      </c>
    </row>
    <row r="68" spans="1:15" x14ac:dyDescent="0.25">
      <c r="A68" s="50" t="s">
        <v>25</v>
      </c>
      <c r="B68" s="51" t="s">
        <v>138</v>
      </c>
      <c r="C68" s="52">
        <v>63</v>
      </c>
      <c r="D68" s="52">
        <v>4.34</v>
      </c>
      <c r="E68" s="52">
        <v>0.7</v>
      </c>
      <c r="F68" s="52">
        <v>33.700000000000003</v>
      </c>
      <c r="G68" s="52">
        <v>143.02000000000001</v>
      </c>
      <c r="H68" s="52" t="s">
        <v>22</v>
      </c>
      <c r="I68" s="52" t="s">
        <v>22</v>
      </c>
      <c r="J68" s="52" t="s">
        <v>22</v>
      </c>
      <c r="K68" s="52" t="s">
        <v>22</v>
      </c>
      <c r="L68" s="52" t="s">
        <v>22</v>
      </c>
      <c r="M68" s="52" t="s">
        <v>22</v>
      </c>
      <c r="N68" s="52" t="s">
        <v>22</v>
      </c>
      <c r="O68" s="52" t="s">
        <v>22</v>
      </c>
    </row>
    <row r="69" spans="1:15" x14ac:dyDescent="0.25">
      <c r="A69" s="68"/>
      <c r="B69" s="69" t="s">
        <v>27</v>
      </c>
      <c r="C69" s="70"/>
      <c r="D69" s="52">
        <f>SUM(D62:D68)</f>
        <v>27.689999999999998</v>
      </c>
      <c r="E69" s="52">
        <f>SUM(E62:E68)</f>
        <v>21.119999999999997</v>
      </c>
      <c r="F69" s="52">
        <f>SUM(F62:F68)</f>
        <v>125.46</v>
      </c>
      <c r="G69" s="71">
        <f>SUM(G62:G68)</f>
        <v>769.91999999999985</v>
      </c>
      <c r="H69" s="52">
        <v>0.189</v>
      </c>
      <c r="I69" s="52">
        <v>17.5</v>
      </c>
      <c r="J69" s="52">
        <v>0.08</v>
      </c>
      <c r="K69" s="52">
        <v>8.2200000000000006</v>
      </c>
      <c r="L69" s="52">
        <v>110.99</v>
      </c>
      <c r="M69" s="52">
        <v>286.29000000000002</v>
      </c>
      <c r="N69" s="52">
        <v>103.39</v>
      </c>
      <c r="O69" s="52">
        <v>6.12</v>
      </c>
    </row>
    <row r="70" spans="1:15" x14ac:dyDescent="0.25">
      <c r="A70" s="67"/>
      <c r="B70" s="54"/>
      <c r="C70" s="53"/>
      <c r="D70" s="55"/>
      <c r="E70" s="55"/>
      <c r="F70" s="55"/>
      <c r="G70" s="65"/>
      <c r="H70" s="55"/>
      <c r="I70" s="55"/>
      <c r="J70" s="55"/>
      <c r="K70" s="55"/>
      <c r="L70" s="55"/>
      <c r="M70" s="55"/>
      <c r="N70" s="55"/>
      <c r="O70" s="55"/>
    </row>
    <row r="71" spans="1:15" x14ac:dyDescent="0.25">
      <c r="A71" s="26" t="s">
        <v>107</v>
      </c>
      <c r="B71" s="29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x14ac:dyDescent="0.25">
      <c r="A72" s="26"/>
      <c r="B72" s="29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x14ac:dyDescent="0.25">
      <c r="A73" s="26"/>
      <c r="B73" s="29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x14ac:dyDescent="0.25">
      <c r="A74" s="88" t="s">
        <v>0</v>
      </c>
      <c r="B74" s="88" t="s">
        <v>1</v>
      </c>
      <c r="C74" s="88" t="s">
        <v>2</v>
      </c>
      <c r="D74" s="88" t="s">
        <v>3</v>
      </c>
      <c r="E74" s="88"/>
      <c r="F74" s="88"/>
      <c r="G74" s="32" t="s">
        <v>4</v>
      </c>
      <c r="H74" s="88" t="s">
        <v>6</v>
      </c>
      <c r="I74" s="88"/>
      <c r="J74" s="88"/>
      <c r="K74" s="88"/>
      <c r="L74" s="88" t="s">
        <v>7</v>
      </c>
      <c r="M74" s="88"/>
      <c r="N74" s="88"/>
      <c r="O74" s="88"/>
    </row>
    <row r="75" spans="1:15" ht="38.25" x14ac:dyDescent="0.25">
      <c r="A75" s="88"/>
      <c r="B75" s="88"/>
      <c r="C75" s="88"/>
      <c r="D75" s="32" t="s">
        <v>8</v>
      </c>
      <c r="E75" s="32" t="s">
        <v>9</v>
      </c>
      <c r="F75" s="32" t="s">
        <v>10</v>
      </c>
      <c r="G75" s="32" t="s">
        <v>5</v>
      </c>
      <c r="H75" s="32" t="s">
        <v>11</v>
      </c>
      <c r="I75" s="32" t="s">
        <v>12</v>
      </c>
      <c r="J75" s="32" t="s">
        <v>13</v>
      </c>
      <c r="K75" s="32" t="s">
        <v>14</v>
      </c>
      <c r="L75" s="32" t="s">
        <v>15</v>
      </c>
      <c r="M75" s="32" t="s">
        <v>16</v>
      </c>
      <c r="N75" s="32" t="s">
        <v>17</v>
      </c>
      <c r="O75" s="32" t="s">
        <v>18</v>
      </c>
    </row>
    <row r="76" spans="1:15" x14ac:dyDescent="0.25">
      <c r="A76" s="32">
        <v>1</v>
      </c>
      <c r="B76" s="32">
        <v>2</v>
      </c>
      <c r="C76" s="32">
        <v>3</v>
      </c>
      <c r="D76" s="32">
        <v>4</v>
      </c>
      <c r="E76" s="32">
        <v>5</v>
      </c>
      <c r="F76" s="32">
        <v>6</v>
      </c>
      <c r="G76" s="32">
        <v>7</v>
      </c>
      <c r="H76" s="32">
        <v>8</v>
      </c>
      <c r="I76" s="32">
        <v>9</v>
      </c>
      <c r="J76" s="32">
        <v>10</v>
      </c>
      <c r="K76" s="32">
        <v>11</v>
      </c>
      <c r="L76" s="32">
        <v>12</v>
      </c>
      <c r="M76" s="32">
        <v>13</v>
      </c>
      <c r="N76" s="32">
        <v>14</v>
      </c>
      <c r="O76" s="32">
        <v>15</v>
      </c>
    </row>
    <row r="77" spans="1:15" ht="17.25" customHeight="1" x14ac:dyDescent="0.25">
      <c r="A77" s="82" t="s">
        <v>113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4"/>
    </row>
    <row r="78" spans="1:15" ht="15.75" customHeight="1" x14ac:dyDescent="0.25">
      <c r="A78" s="85" t="s">
        <v>35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7"/>
    </row>
    <row r="79" spans="1:15" ht="15.75" customHeight="1" x14ac:dyDescent="0.25">
      <c r="A79" s="47" t="s">
        <v>25</v>
      </c>
      <c r="B79" s="48" t="s">
        <v>131</v>
      </c>
      <c r="C79" s="49">
        <v>100</v>
      </c>
      <c r="D79" s="49">
        <v>0.4</v>
      </c>
      <c r="E79" s="49">
        <v>0.4</v>
      </c>
      <c r="F79" s="49">
        <v>9.8000000000000007</v>
      </c>
      <c r="G79" s="49">
        <v>47</v>
      </c>
      <c r="H79" s="49">
        <v>0.03</v>
      </c>
      <c r="I79" s="49">
        <v>10</v>
      </c>
      <c r="J79" s="49" t="s">
        <v>22</v>
      </c>
      <c r="K79" s="49">
        <v>0.2</v>
      </c>
      <c r="L79" s="49">
        <v>16</v>
      </c>
      <c r="M79" s="49">
        <v>11</v>
      </c>
      <c r="N79" s="49">
        <v>9</v>
      </c>
      <c r="O79" s="49">
        <v>2.2000000000000002</v>
      </c>
    </row>
    <row r="80" spans="1:15" ht="15.75" customHeight="1" x14ac:dyDescent="0.25">
      <c r="A80" s="50">
        <v>15</v>
      </c>
      <c r="B80" s="51" t="s">
        <v>21</v>
      </c>
      <c r="C80" s="52">
        <v>20</v>
      </c>
      <c r="D80" s="52">
        <v>4.6399999999999997</v>
      </c>
      <c r="E80" s="52">
        <v>5.9</v>
      </c>
      <c r="F80" s="52" t="s">
        <v>22</v>
      </c>
      <c r="G80" s="52">
        <v>72.8</v>
      </c>
      <c r="H80" s="52">
        <f>0.001*15/20</f>
        <v>7.5000000000000002E-4</v>
      </c>
      <c r="I80" s="52">
        <f>0.14*15/20</f>
        <v>0.10500000000000001</v>
      </c>
      <c r="J80" s="52">
        <f>0.052*15/20</f>
        <v>3.8999999999999993E-2</v>
      </c>
      <c r="K80" s="52">
        <f>0.1*15/20</f>
        <v>7.4999999999999997E-2</v>
      </c>
      <c r="L80" s="52">
        <v>176</v>
      </c>
      <c r="M80" s="52">
        <v>100</v>
      </c>
      <c r="N80" s="52">
        <v>7</v>
      </c>
      <c r="O80" s="52">
        <v>0.2</v>
      </c>
    </row>
    <row r="81" spans="1:15" ht="15.75" customHeight="1" x14ac:dyDescent="0.25">
      <c r="A81" s="56">
        <v>71</v>
      </c>
      <c r="B81" s="48" t="s">
        <v>120</v>
      </c>
      <c r="C81" s="49">
        <v>60</v>
      </c>
      <c r="D81" s="49">
        <v>0.66</v>
      </c>
      <c r="E81" s="49">
        <v>0.12</v>
      </c>
      <c r="F81" s="49">
        <v>2.2799999999999998</v>
      </c>
      <c r="G81" s="49">
        <v>13.2</v>
      </c>
      <c r="H81" s="49">
        <v>3.5999999999999997E-2</v>
      </c>
      <c r="I81" s="49">
        <v>10.5</v>
      </c>
      <c r="J81" s="49" t="s">
        <v>22</v>
      </c>
      <c r="K81" s="49">
        <v>0.42</v>
      </c>
      <c r="L81" s="49">
        <v>8.4</v>
      </c>
      <c r="M81" s="49">
        <v>15.6</v>
      </c>
      <c r="N81" s="49">
        <v>12</v>
      </c>
      <c r="O81" s="49">
        <v>0.54</v>
      </c>
    </row>
    <row r="82" spans="1:15" x14ac:dyDescent="0.25">
      <c r="A82" s="50" t="s">
        <v>108</v>
      </c>
      <c r="B82" s="51" t="s">
        <v>133</v>
      </c>
      <c r="C82" s="52">
        <v>100</v>
      </c>
      <c r="D82" s="52">
        <v>15.55</v>
      </c>
      <c r="E82" s="52">
        <v>11.55</v>
      </c>
      <c r="F82" s="52">
        <v>15.7</v>
      </c>
      <c r="G82" s="52">
        <v>228.75</v>
      </c>
      <c r="H82" s="52">
        <v>0.14000000000000001</v>
      </c>
      <c r="I82" s="52">
        <v>0.2</v>
      </c>
      <c r="J82" s="52" t="s">
        <v>22</v>
      </c>
      <c r="K82" s="52">
        <v>2.25</v>
      </c>
      <c r="L82" s="52">
        <v>13.44</v>
      </c>
      <c r="M82" s="52">
        <v>166.38</v>
      </c>
      <c r="N82" s="52">
        <v>32.130000000000003</v>
      </c>
      <c r="O82" s="52">
        <v>1.7</v>
      </c>
    </row>
    <row r="83" spans="1:15" x14ac:dyDescent="0.25">
      <c r="A83" s="47">
        <v>312</v>
      </c>
      <c r="B83" s="48" t="s">
        <v>44</v>
      </c>
      <c r="C83" s="49">
        <v>180</v>
      </c>
      <c r="D83" s="49">
        <v>3.67</v>
      </c>
      <c r="E83" s="49">
        <v>5.76</v>
      </c>
      <c r="F83" s="49">
        <v>24.53</v>
      </c>
      <c r="G83" s="49">
        <v>164.7</v>
      </c>
      <c r="H83" s="49">
        <v>0.16</v>
      </c>
      <c r="I83" s="49">
        <v>21.8</v>
      </c>
      <c r="J83" s="49" t="s">
        <v>22</v>
      </c>
      <c r="K83" s="49">
        <v>0.18</v>
      </c>
      <c r="L83" s="49">
        <v>44.37</v>
      </c>
      <c r="M83" s="49">
        <v>103.3</v>
      </c>
      <c r="N83" s="49">
        <v>33.299999999999997</v>
      </c>
      <c r="O83" s="49">
        <v>1.21</v>
      </c>
    </row>
    <row r="84" spans="1:15" x14ac:dyDescent="0.25">
      <c r="A84" s="50">
        <v>376</v>
      </c>
      <c r="B84" s="51" t="s">
        <v>24</v>
      </c>
      <c r="C84" s="52">
        <v>200</v>
      </c>
      <c r="D84" s="52">
        <v>7.0000000000000007E-2</v>
      </c>
      <c r="E84" s="52">
        <v>0.02</v>
      </c>
      <c r="F84" s="52">
        <v>15</v>
      </c>
      <c r="G84" s="52">
        <v>60</v>
      </c>
      <c r="H84" s="52" t="s">
        <v>22</v>
      </c>
      <c r="I84" s="52">
        <v>0.03</v>
      </c>
      <c r="J84" s="52" t="s">
        <v>22</v>
      </c>
      <c r="K84" s="52" t="s">
        <v>22</v>
      </c>
      <c r="L84" s="52">
        <v>11.1</v>
      </c>
      <c r="M84" s="52">
        <v>2.8</v>
      </c>
      <c r="N84" s="52">
        <v>1.4</v>
      </c>
      <c r="O84" s="52">
        <v>0.28000000000000003</v>
      </c>
    </row>
    <row r="85" spans="1:15" ht="17.25" customHeight="1" x14ac:dyDescent="0.25">
      <c r="A85" s="50" t="s">
        <v>25</v>
      </c>
      <c r="B85" s="51" t="s">
        <v>26</v>
      </c>
      <c r="C85" s="52">
        <v>38</v>
      </c>
      <c r="D85" s="52">
        <v>3</v>
      </c>
      <c r="E85" s="52">
        <v>0.38</v>
      </c>
      <c r="F85" s="52">
        <v>18.399999999999999</v>
      </c>
      <c r="G85" s="52">
        <v>89.06</v>
      </c>
      <c r="H85" s="52">
        <v>0.04</v>
      </c>
      <c r="I85" s="52" t="s">
        <v>22</v>
      </c>
      <c r="J85" s="52" t="s">
        <v>22</v>
      </c>
      <c r="K85" s="52">
        <v>0.5</v>
      </c>
      <c r="L85" s="52">
        <v>8.76</v>
      </c>
      <c r="M85" s="52">
        <v>33.14</v>
      </c>
      <c r="N85" s="52">
        <v>12.58</v>
      </c>
      <c r="O85" s="52">
        <v>0.42</v>
      </c>
    </row>
    <row r="86" spans="1:15" ht="15" customHeight="1" x14ac:dyDescent="0.25">
      <c r="A86" s="50" t="s">
        <v>25</v>
      </c>
      <c r="B86" s="51" t="s">
        <v>138</v>
      </c>
      <c r="C86" s="52">
        <v>63</v>
      </c>
      <c r="D86" s="52">
        <v>4.34</v>
      </c>
      <c r="E86" s="52">
        <v>0.7</v>
      </c>
      <c r="F86" s="52">
        <v>33.700000000000003</v>
      </c>
      <c r="G86" s="52">
        <v>143.02000000000001</v>
      </c>
      <c r="H86" s="52" t="s">
        <v>22</v>
      </c>
      <c r="I86" s="52" t="s">
        <v>22</v>
      </c>
      <c r="J86" s="52" t="s">
        <v>22</v>
      </c>
      <c r="K86" s="52" t="s">
        <v>22</v>
      </c>
      <c r="L86" s="52" t="s">
        <v>22</v>
      </c>
      <c r="M86" s="52" t="s">
        <v>22</v>
      </c>
      <c r="N86" s="52" t="s">
        <v>22</v>
      </c>
      <c r="O86" s="52" t="s">
        <v>22</v>
      </c>
    </row>
    <row r="87" spans="1:15" ht="21.75" customHeight="1" x14ac:dyDescent="0.25">
      <c r="A87" s="60"/>
      <c r="B87" s="37" t="s">
        <v>27</v>
      </c>
      <c r="C87" s="60"/>
      <c r="D87" s="75">
        <f>SUM(D79:D86)</f>
        <v>32.33</v>
      </c>
      <c r="E87" s="75">
        <f>SUM(E79:E86)</f>
        <v>24.830000000000002</v>
      </c>
      <c r="F87" s="75">
        <f>F79+F81+F83+F84+F85+F86</f>
        <v>103.71</v>
      </c>
      <c r="G87" s="76">
        <f>SUM(G79:G86)</f>
        <v>818.53</v>
      </c>
      <c r="H87" s="75">
        <f t="shared" ref="H87:O87" si="2">SUM(H79:H86)</f>
        <v>0.40675</v>
      </c>
      <c r="I87" s="75">
        <f t="shared" si="2"/>
        <v>42.635000000000005</v>
      </c>
      <c r="J87" s="75">
        <f t="shared" si="2"/>
        <v>3.8999999999999993E-2</v>
      </c>
      <c r="K87" s="75">
        <f t="shared" si="2"/>
        <v>3.6250000000000004</v>
      </c>
      <c r="L87" s="75">
        <f t="shared" si="2"/>
        <v>278.07</v>
      </c>
      <c r="M87" s="75">
        <f t="shared" si="2"/>
        <v>432.22</v>
      </c>
      <c r="N87" s="75">
        <f t="shared" si="2"/>
        <v>107.41000000000001</v>
      </c>
      <c r="O87" s="75">
        <f t="shared" si="2"/>
        <v>6.5500000000000007</v>
      </c>
    </row>
    <row r="88" spans="1:15" x14ac:dyDescent="0.25">
      <c r="A88" s="53"/>
      <c r="B88" s="54"/>
      <c r="C88" s="53"/>
      <c r="D88" s="55"/>
      <c r="E88" s="55"/>
      <c r="F88" s="55"/>
      <c r="G88" s="65"/>
      <c r="H88" s="55"/>
      <c r="I88" s="55"/>
      <c r="J88" s="55"/>
      <c r="K88" s="55"/>
      <c r="L88" s="55"/>
      <c r="M88" s="55"/>
      <c r="N88" s="55"/>
      <c r="O88" s="55"/>
    </row>
    <row r="89" spans="1:15" x14ac:dyDescent="0.25">
      <c r="A89" s="26" t="s">
        <v>107</v>
      </c>
      <c r="B89" s="29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x14ac:dyDescent="0.25">
      <c r="A90" s="20"/>
      <c r="B90" s="3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88" t="s">
        <v>0</v>
      </c>
      <c r="B91" s="88" t="s">
        <v>1</v>
      </c>
      <c r="C91" s="88" t="s">
        <v>2</v>
      </c>
      <c r="D91" s="88" t="s">
        <v>3</v>
      </c>
      <c r="E91" s="88"/>
      <c r="F91" s="88"/>
      <c r="G91" s="32" t="s">
        <v>4</v>
      </c>
      <c r="H91" s="88" t="s">
        <v>6</v>
      </c>
      <c r="I91" s="88"/>
      <c r="J91" s="88"/>
      <c r="K91" s="88"/>
      <c r="L91" s="88" t="s">
        <v>7</v>
      </c>
      <c r="M91" s="88"/>
      <c r="N91" s="88"/>
      <c r="O91" s="88"/>
    </row>
    <row r="92" spans="1:15" ht="38.25" x14ac:dyDescent="0.25">
      <c r="A92" s="88"/>
      <c r="B92" s="88"/>
      <c r="C92" s="88"/>
      <c r="D92" s="32" t="s">
        <v>8</v>
      </c>
      <c r="E92" s="32" t="s">
        <v>9</v>
      </c>
      <c r="F92" s="32" t="s">
        <v>10</v>
      </c>
      <c r="G92" s="32" t="s">
        <v>5</v>
      </c>
      <c r="H92" s="32" t="s">
        <v>11</v>
      </c>
      <c r="I92" s="32" t="s">
        <v>12</v>
      </c>
      <c r="J92" s="32" t="s">
        <v>13</v>
      </c>
      <c r="K92" s="32" t="s">
        <v>14</v>
      </c>
      <c r="L92" s="32" t="s">
        <v>15</v>
      </c>
      <c r="M92" s="32" t="s">
        <v>16</v>
      </c>
      <c r="N92" s="32" t="s">
        <v>17</v>
      </c>
      <c r="O92" s="32" t="s">
        <v>18</v>
      </c>
    </row>
    <row r="93" spans="1:15" x14ac:dyDescent="0.25">
      <c r="A93" s="32">
        <v>1</v>
      </c>
      <c r="B93" s="32">
        <v>2</v>
      </c>
      <c r="C93" s="32">
        <v>3</v>
      </c>
      <c r="D93" s="32">
        <v>4</v>
      </c>
      <c r="E93" s="32">
        <v>5</v>
      </c>
      <c r="F93" s="32">
        <v>6</v>
      </c>
      <c r="G93" s="32">
        <v>7</v>
      </c>
      <c r="H93" s="32">
        <v>8</v>
      </c>
      <c r="I93" s="32">
        <v>9</v>
      </c>
      <c r="J93" s="32">
        <v>10</v>
      </c>
      <c r="K93" s="32">
        <v>11</v>
      </c>
      <c r="L93" s="32">
        <v>12</v>
      </c>
      <c r="M93" s="32">
        <v>13</v>
      </c>
      <c r="N93" s="32">
        <v>14</v>
      </c>
      <c r="O93" s="32">
        <v>15</v>
      </c>
    </row>
    <row r="94" spans="1:15" ht="14.25" customHeight="1" x14ac:dyDescent="0.25">
      <c r="A94" s="82" t="s">
        <v>114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4"/>
    </row>
    <row r="95" spans="1:15" ht="15" customHeight="1" x14ac:dyDescent="0.25">
      <c r="A95" s="85" t="s">
        <v>35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7"/>
    </row>
    <row r="96" spans="1:15" ht="15" customHeight="1" x14ac:dyDescent="0.25">
      <c r="A96" s="47" t="s">
        <v>25</v>
      </c>
      <c r="B96" s="48" t="s">
        <v>131</v>
      </c>
      <c r="C96" s="49">
        <v>100</v>
      </c>
      <c r="D96" s="49">
        <v>0.4</v>
      </c>
      <c r="E96" s="49">
        <v>0.4</v>
      </c>
      <c r="F96" s="49">
        <v>9.8000000000000007</v>
      </c>
      <c r="G96" s="49">
        <v>47</v>
      </c>
      <c r="H96" s="49">
        <v>0.03</v>
      </c>
      <c r="I96" s="49">
        <v>10</v>
      </c>
      <c r="J96" s="49" t="s">
        <v>22</v>
      </c>
      <c r="K96" s="49">
        <v>0.2</v>
      </c>
      <c r="L96" s="49">
        <v>16</v>
      </c>
      <c r="M96" s="49">
        <v>11</v>
      </c>
      <c r="N96" s="49">
        <v>9</v>
      </c>
      <c r="O96" s="49">
        <v>2.2000000000000002</v>
      </c>
    </row>
    <row r="97" spans="1:15" ht="15.75" customHeight="1" x14ac:dyDescent="0.25">
      <c r="A97" s="61">
        <v>14</v>
      </c>
      <c r="B97" s="51" t="s">
        <v>127</v>
      </c>
      <c r="C97" s="52">
        <v>150</v>
      </c>
      <c r="D97" s="52">
        <v>0.08</v>
      </c>
      <c r="E97" s="52">
        <v>12.3</v>
      </c>
      <c r="F97" s="52">
        <v>0.15</v>
      </c>
      <c r="G97" s="52">
        <v>112.5</v>
      </c>
      <c r="H97" s="52" t="s">
        <v>22</v>
      </c>
      <c r="I97" s="52" t="s">
        <v>22</v>
      </c>
      <c r="J97" s="52">
        <v>0.04</v>
      </c>
      <c r="K97" s="52">
        <v>0.11</v>
      </c>
      <c r="L97" s="52">
        <v>2.4</v>
      </c>
      <c r="M97" s="52">
        <v>3</v>
      </c>
      <c r="N97" s="52" t="s">
        <v>22</v>
      </c>
      <c r="O97" s="52">
        <v>0.02</v>
      </c>
    </row>
    <row r="98" spans="1:15" ht="15.75" customHeight="1" x14ac:dyDescent="0.25">
      <c r="A98" s="56">
        <v>71</v>
      </c>
      <c r="B98" s="48" t="s">
        <v>122</v>
      </c>
      <c r="C98" s="49">
        <v>60</v>
      </c>
      <c r="D98" s="46">
        <v>0.12</v>
      </c>
      <c r="E98" s="49">
        <v>0.06</v>
      </c>
      <c r="F98" s="49">
        <v>1.02</v>
      </c>
      <c r="G98" s="49">
        <v>6</v>
      </c>
      <c r="H98" s="49">
        <v>1.2E-2</v>
      </c>
      <c r="I98" s="49">
        <v>2.1</v>
      </c>
      <c r="J98" s="49" t="s">
        <v>22</v>
      </c>
      <c r="K98" s="49">
        <v>0.06</v>
      </c>
      <c r="L98" s="49">
        <v>13.8</v>
      </c>
      <c r="M98" s="49">
        <v>14.4</v>
      </c>
      <c r="N98" s="49">
        <v>8.4</v>
      </c>
      <c r="O98" s="49">
        <v>0.36</v>
      </c>
    </row>
    <row r="99" spans="1:15" ht="15.75" customHeight="1" x14ac:dyDescent="0.25">
      <c r="A99" s="50" t="s">
        <v>108</v>
      </c>
      <c r="B99" s="51" t="s">
        <v>129</v>
      </c>
      <c r="C99" s="52">
        <v>100</v>
      </c>
      <c r="D99" s="52">
        <v>14.55</v>
      </c>
      <c r="E99" s="52">
        <v>18.07</v>
      </c>
      <c r="F99" s="52">
        <v>2.89</v>
      </c>
      <c r="G99" s="52">
        <v>228</v>
      </c>
      <c r="H99" s="52">
        <v>0.04</v>
      </c>
      <c r="I99" s="52">
        <v>1.38</v>
      </c>
      <c r="J99" s="52" t="s">
        <v>22</v>
      </c>
      <c r="K99" s="52">
        <v>3.48</v>
      </c>
      <c r="L99" s="52">
        <v>24.36</v>
      </c>
      <c r="M99" s="52">
        <v>150.94999999999999</v>
      </c>
      <c r="N99" s="52">
        <v>22.92</v>
      </c>
      <c r="O99" s="52">
        <v>2.2999999999999998</v>
      </c>
    </row>
    <row r="100" spans="1:15" x14ac:dyDescent="0.25">
      <c r="A100" s="50">
        <v>309</v>
      </c>
      <c r="B100" s="51" t="s">
        <v>53</v>
      </c>
      <c r="C100" s="52">
        <v>180</v>
      </c>
      <c r="D100" s="52">
        <v>6.62</v>
      </c>
      <c r="E100" s="52">
        <v>5.42</v>
      </c>
      <c r="F100" s="52">
        <v>31.73</v>
      </c>
      <c r="G100" s="52">
        <v>202.14</v>
      </c>
      <c r="H100" s="52">
        <v>0.06</v>
      </c>
      <c r="I100" s="52" t="s">
        <v>22</v>
      </c>
      <c r="J100" s="52" t="s">
        <v>22</v>
      </c>
      <c r="K100" s="52">
        <v>0.97</v>
      </c>
      <c r="L100" s="52">
        <v>5.83</v>
      </c>
      <c r="M100" s="52">
        <v>44.6</v>
      </c>
      <c r="N100" s="52">
        <v>28.16</v>
      </c>
      <c r="O100" s="52">
        <v>1.33</v>
      </c>
    </row>
    <row r="101" spans="1:15" x14ac:dyDescent="0.25">
      <c r="A101" s="47">
        <v>377</v>
      </c>
      <c r="B101" s="56" t="s">
        <v>37</v>
      </c>
      <c r="C101" s="46" t="s">
        <v>38</v>
      </c>
      <c r="D101" s="46">
        <v>0.13</v>
      </c>
      <c r="E101" s="46">
        <v>0.02</v>
      </c>
      <c r="F101" s="46">
        <v>15.2</v>
      </c>
      <c r="G101" s="46">
        <v>62</v>
      </c>
      <c r="H101" s="46" t="s">
        <v>22</v>
      </c>
      <c r="I101" s="46">
        <v>2.83</v>
      </c>
      <c r="J101" s="46" t="s">
        <v>22</v>
      </c>
      <c r="K101" s="46">
        <v>0.01</v>
      </c>
      <c r="L101" s="46">
        <v>14.2</v>
      </c>
      <c r="M101" s="46">
        <v>4.4000000000000004</v>
      </c>
      <c r="N101" s="46">
        <v>2.4</v>
      </c>
      <c r="O101" s="46">
        <v>0.36</v>
      </c>
    </row>
    <row r="102" spans="1:15" ht="15.75" customHeight="1" x14ac:dyDescent="0.25">
      <c r="A102" s="50" t="s">
        <v>25</v>
      </c>
      <c r="B102" s="51" t="s">
        <v>26</v>
      </c>
      <c r="C102" s="52">
        <v>38</v>
      </c>
      <c r="D102" s="52">
        <v>3</v>
      </c>
      <c r="E102" s="52">
        <v>0.38</v>
      </c>
      <c r="F102" s="52">
        <v>18.399999999999999</v>
      </c>
      <c r="G102" s="52">
        <v>89.06</v>
      </c>
      <c r="H102" s="52">
        <v>0.04</v>
      </c>
      <c r="I102" s="52" t="s">
        <v>22</v>
      </c>
      <c r="J102" s="52" t="s">
        <v>22</v>
      </c>
      <c r="K102" s="52">
        <v>0.5</v>
      </c>
      <c r="L102" s="52">
        <v>8.76</v>
      </c>
      <c r="M102" s="52">
        <v>33.14</v>
      </c>
      <c r="N102" s="52">
        <v>12.58</v>
      </c>
      <c r="O102" s="52">
        <v>0.42</v>
      </c>
    </row>
    <row r="103" spans="1:15" ht="17.25" customHeight="1" x14ac:dyDescent="0.25">
      <c r="A103" s="47" t="s">
        <v>25</v>
      </c>
      <c r="B103" s="48" t="s">
        <v>138</v>
      </c>
      <c r="C103" s="49">
        <v>63</v>
      </c>
      <c r="D103" s="49">
        <v>4.34</v>
      </c>
      <c r="E103" s="49">
        <v>0.7</v>
      </c>
      <c r="F103" s="49">
        <v>33.700000000000003</v>
      </c>
      <c r="G103" s="49">
        <v>143.02000000000001</v>
      </c>
      <c r="H103" s="49" t="s">
        <v>22</v>
      </c>
      <c r="I103" s="49" t="s">
        <v>22</v>
      </c>
      <c r="J103" s="49" t="s">
        <v>22</v>
      </c>
      <c r="K103" s="49" t="s">
        <v>22</v>
      </c>
      <c r="L103" s="49" t="s">
        <v>22</v>
      </c>
      <c r="M103" s="49" t="s">
        <v>22</v>
      </c>
      <c r="N103" s="49" t="s">
        <v>22</v>
      </c>
      <c r="O103" s="49" t="s">
        <v>22</v>
      </c>
    </row>
    <row r="104" spans="1:15" ht="17.25" customHeight="1" x14ac:dyDescent="0.25">
      <c r="A104" s="40"/>
      <c r="B104" s="37" t="s">
        <v>27</v>
      </c>
      <c r="C104" s="38"/>
      <c r="D104" s="58">
        <f>SUM(D96:D103)</f>
        <v>29.24</v>
      </c>
      <c r="E104" s="64">
        <f t="shared" ref="E104:O104" si="3">SUM(E96:E103)</f>
        <v>37.350000000000009</v>
      </c>
      <c r="F104" s="64">
        <f t="shared" si="3"/>
        <v>112.89</v>
      </c>
      <c r="G104" s="59">
        <f t="shared" si="3"/>
        <v>889.72</v>
      </c>
      <c r="H104" s="64">
        <f t="shared" si="3"/>
        <v>0.182</v>
      </c>
      <c r="I104" s="64">
        <f t="shared" si="3"/>
        <v>16.310000000000002</v>
      </c>
      <c r="J104" s="64">
        <f t="shared" si="3"/>
        <v>0.04</v>
      </c>
      <c r="K104" s="64">
        <f t="shared" si="3"/>
        <v>5.33</v>
      </c>
      <c r="L104" s="64">
        <f t="shared" si="3"/>
        <v>85.350000000000009</v>
      </c>
      <c r="M104" s="64">
        <f t="shared" si="3"/>
        <v>261.49</v>
      </c>
      <c r="N104" s="64">
        <f t="shared" si="3"/>
        <v>83.460000000000008</v>
      </c>
      <c r="O104" s="64">
        <f t="shared" si="3"/>
        <v>6.99</v>
      </c>
    </row>
    <row r="105" spans="1:15" x14ac:dyDescent="0.25">
      <c r="A105" s="67"/>
      <c r="B105" s="54"/>
      <c r="C105" s="53"/>
      <c r="D105" s="55"/>
      <c r="E105" s="55"/>
      <c r="F105" s="55"/>
      <c r="G105" s="65"/>
      <c r="H105" s="55"/>
      <c r="I105" s="55"/>
      <c r="J105" s="55"/>
      <c r="K105" s="55"/>
      <c r="L105" s="55"/>
      <c r="M105" s="55"/>
      <c r="N105" s="55"/>
      <c r="O105" s="55"/>
    </row>
    <row r="106" spans="1:15" x14ac:dyDescent="0.25">
      <c r="A106" s="26" t="s">
        <v>107</v>
      </c>
      <c r="B106" s="29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x14ac:dyDescent="0.25">
      <c r="A107" s="20"/>
      <c r="B107" s="3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88" t="s">
        <v>0</v>
      </c>
      <c r="B108" s="88" t="s">
        <v>1</v>
      </c>
      <c r="C108" s="88" t="s">
        <v>2</v>
      </c>
      <c r="D108" s="88" t="s">
        <v>3</v>
      </c>
      <c r="E108" s="88"/>
      <c r="F108" s="88"/>
      <c r="G108" s="32" t="s">
        <v>4</v>
      </c>
      <c r="H108" s="88" t="s">
        <v>6</v>
      </c>
      <c r="I108" s="88"/>
      <c r="J108" s="88"/>
      <c r="K108" s="88"/>
      <c r="L108" s="88" t="s">
        <v>7</v>
      </c>
      <c r="M108" s="88"/>
      <c r="N108" s="88"/>
      <c r="O108" s="88"/>
    </row>
    <row r="109" spans="1:15" ht="38.25" x14ac:dyDescent="0.25">
      <c r="A109" s="88"/>
      <c r="B109" s="88"/>
      <c r="C109" s="88"/>
      <c r="D109" s="32" t="s">
        <v>8</v>
      </c>
      <c r="E109" s="32" t="s">
        <v>9</v>
      </c>
      <c r="F109" s="32" t="s">
        <v>10</v>
      </c>
      <c r="G109" s="32" t="s">
        <v>5</v>
      </c>
      <c r="H109" s="32" t="s">
        <v>11</v>
      </c>
      <c r="I109" s="32" t="s">
        <v>12</v>
      </c>
      <c r="J109" s="32" t="s">
        <v>13</v>
      </c>
      <c r="K109" s="32" t="s">
        <v>14</v>
      </c>
      <c r="L109" s="32" t="s">
        <v>15</v>
      </c>
      <c r="M109" s="32" t="s">
        <v>16</v>
      </c>
      <c r="N109" s="32" t="s">
        <v>17</v>
      </c>
      <c r="O109" s="32" t="s">
        <v>18</v>
      </c>
    </row>
    <row r="110" spans="1:15" ht="30.75" customHeight="1" x14ac:dyDescent="0.25">
      <c r="A110" s="32">
        <v>1</v>
      </c>
      <c r="B110" s="32">
        <v>2</v>
      </c>
      <c r="C110" s="32">
        <v>3</v>
      </c>
      <c r="D110" s="32">
        <v>4</v>
      </c>
      <c r="E110" s="32">
        <v>5</v>
      </c>
      <c r="F110" s="32">
        <v>6</v>
      </c>
      <c r="G110" s="32">
        <v>7</v>
      </c>
      <c r="H110" s="32">
        <v>8</v>
      </c>
      <c r="I110" s="32">
        <v>9</v>
      </c>
      <c r="J110" s="32">
        <v>10</v>
      </c>
      <c r="K110" s="32">
        <v>11</v>
      </c>
      <c r="L110" s="32">
        <v>12</v>
      </c>
      <c r="M110" s="32">
        <v>13</v>
      </c>
      <c r="N110" s="32">
        <v>14</v>
      </c>
      <c r="O110" s="32">
        <v>15</v>
      </c>
    </row>
    <row r="111" spans="1:15" ht="25.5" customHeight="1" x14ac:dyDescent="0.25">
      <c r="A111" s="82" t="s">
        <v>115</v>
      </c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4"/>
    </row>
    <row r="112" spans="1:15" ht="15.75" customHeight="1" x14ac:dyDescent="0.25">
      <c r="A112" s="85" t="s">
        <v>35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7"/>
    </row>
    <row r="113" spans="1:21" ht="15" customHeight="1" x14ac:dyDescent="0.25">
      <c r="A113" s="61">
        <v>71</v>
      </c>
      <c r="B113" s="51" t="s">
        <v>120</v>
      </c>
      <c r="C113" s="52">
        <v>60</v>
      </c>
      <c r="D113" s="52">
        <v>0.66</v>
      </c>
      <c r="E113" s="52">
        <v>0.12</v>
      </c>
      <c r="F113" s="52">
        <v>2.2799999999999998</v>
      </c>
      <c r="G113" s="52">
        <v>13.2</v>
      </c>
      <c r="H113" s="52">
        <v>3.5999999999999997E-2</v>
      </c>
      <c r="I113" s="52">
        <v>10.5</v>
      </c>
      <c r="J113" s="52" t="s">
        <v>22</v>
      </c>
      <c r="K113" s="52">
        <v>0.42</v>
      </c>
      <c r="L113" s="52">
        <v>8.4</v>
      </c>
      <c r="M113" s="52">
        <v>15.6</v>
      </c>
      <c r="N113" s="52">
        <v>12</v>
      </c>
      <c r="O113" s="52">
        <v>0.54</v>
      </c>
      <c r="P113" s="27"/>
      <c r="Q113" s="27"/>
      <c r="R113" s="27"/>
      <c r="S113" s="27"/>
      <c r="T113" s="27"/>
      <c r="U113" s="27"/>
    </row>
    <row r="114" spans="1:21" x14ac:dyDescent="0.25">
      <c r="A114" s="50" t="s">
        <v>108</v>
      </c>
      <c r="B114" s="51" t="s">
        <v>130</v>
      </c>
      <c r="C114" s="52">
        <v>100</v>
      </c>
      <c r="D114" s="52">
        <v>13.3</v>
      </c>
      <c r="E114" s="52">
        <v>7.21</v>
      </c>
      <c r="F114" s="52">
        <v>9.59</v>
      </c>
      <c r="G114" s="52">
        <v>142.4</v>
      </c>
      <c r="H114" s="52">
        <v>4.8000000000000001E-2</v>
      </c>
      <c r="I114" s="52">
        <v>0.43</v>
      </c>
      <c r="J114" s="52">
        <v>0.04</v>
      </c>
      <c r="K114" s="52">
        <v>4</v>
      </c>
      <c r="L114" s="52">
        <v>53.38</v>
      </c>
      <c r="M114" s="52">
        <v>183.5</v>
      </c>
      <c r="N114" s="52">
        <v>30.61</v>
      </c>
      <c r="O114" s="52">
        <v>1.1499999999999999</v>
      </c>
    </row>
    <row r="115" spans="1:21" x14ac:dyDescent="0.25">
      <c r="A115" s="50" t="s">
        <v>108</v>
      </c>
      <c r="B115" s="51" t="s">
        <v>69</v>
      </c>
      <c r="C115" s="52">
        <v>180</v>
      </c>
      <c r="D115" s="79">
        <v>2.75</v>
      </c>
      <c r="E115" s="79">
        <v>13.2</v>
      </c>
      <c r="F115" s="79">
        <v>17.329999999999998</v>
      </c>
      <c r="G115" s="79">
        <v>202.86</v>
      </c>
      <c r="H115" s="79">
        <v>0.09</v>
      </c>
      <c r="I115" s="79">
        <v>17.87</v>
      </c>
      <c r="J115" s="79">
        <v>7.0000000000000007E-2</v>
      </c>
      <c r="K115" s="79">
        <v>2.87</v>
      </c>
      <c r="L115" s="79">
        <v>53.09</v>
      </c>
      <c r="M115" s="79">
        <v>74.16</v>
      </c>
      <c r="N115" s="79">
        <v>33.36</v>
      </c>
      <c r="O115" s="79">
        <v>1.18</v>
      </c>
    </row>
    <row r="116" spans="1:21" x14ac:dyDescent="0.25">
      <c r="A116" s="47">
        <v>388</v>
      </c>
      <c r="B116" s="48" t="s">
        <v>45</v>
      </c>
      <c r="C116" s="49">
        <v>200</v>
      </c>
      <c r="D116" s="77">
        <v>0.67800000000000005</v>
      </c>
      <c r="E116" s="77">
        <v>0.27800000000000002</v>
      </c>
      <c r="F116" s="77">
        <v>20.76</v>
      </c>
      <c r="G116" s="77">
        <v>88.2</v>
      </c>
      <c r="H116" s="77">
        <v>1.2E-2</v>
      </c>
      <c r="I116" s="77">
        <v>100</v>
      </c>
      <c r="J116" s="77" t="s">
        <v>22</v>
      </c>
      <c r="K116" s="77">
        <v>0.76</v>
      </c>
      <c r="L116" s="77">
        <v>21.34</v>
      </c>
      <c r="M116" s="77">
        <v>3.44</v>
      </c>
      <c r="N116" s="77">
        <v>3.44</v>
      </c>
      <c r="O116" s="77">
        <v>0.63400000000000001</v>
      </c>
    </row>
    <row r="117" spans="1:21" ht="15" customHeight="1" x14ac:dyDescent="0.25">
      <c r="A117" s="33" t="s">
        <v>25</v>
      </c>
      <c r="B117" s="34" t="s">
        <v>26</v>
      </c>
      <c r="C117" s="35">
        <v>38</v>
      </c>
      <c r="D117" s="45">
        <v>3</v>
      </c>
      <c r="E117" s="45">
        <v>0.38</v>
      </c>
      <c r="F117" s="45">
        <v>18.399999999999999</v>
      </c>
      <c r="G117" s="45">
        <v>89.06</v>
      </c>
      <c r="H117" s="45">
        <v>0.04</v>
      </c>
      <c r="I117" s="45" t="s">
        <v>22</v>
      </c>
      <c r="J117" s="45" t="s">
        <v>22</v>
      </c>
      <c r="K117" s="45">
        <v>0.5</v>
      </c>
      <c r="L117" s="45">
        <v>8.76</v>
      </c>
      <c r="M117" s="45">
        <v>33.14</v>
      </c>
      <c r="N117" s="45">
        <v>12.58</v>
      </c>
      <c r="O117" s="45">
        <v>0.42</v>
      </c>
    </row>
    <row r="118" spans="1:21" x14ac:dyDescent="0.25">
      <c r="A118" s="47" t="s">
        <v>25</v>
      </c>
      <c r="B118" s="48" t="s">
        <v>138</v>
      </c>
      <c r="C118" s="49">
        <v>63</v>
      </c>
      <c r="D118" s="49">
        <v>4.34</v>
      </c>
      <c r="E118" s="49">
        <v>0.7</v>
      </c>
      <c r="F118" s="49">
        <v>33.700000000000003</v>
      </c>
      <c r="G118" s="49">
        <v>143.02000000000001</v>
      </c>
      <c r="H118" s="49" t="s">
        <v>22</v>
      </c>
      <c r="I118" s="49" t="s">
        <v>22</v>
      </c>
      <c r="J118" s="49" t="s">
        <v>22</v>
      </c>
      <c r="K118" s="49" t="s">
        <v>22</v>
      </c>
      <c r="L118" s="49" t="s">
        <v>22</v>
      </c>
      <c r="M118" s="49" t="s">
        <v>22</v>
      </c>
      <c r="N118" s="49" t="s">
        <v>22</v>
      </c>
      <c r="O118" s="49" t="s">
        <v>22</v>
      </c>
    </row>
    <row r="119" spans="1:21" x14ac:dyDescent="0.25">
      <c r="A119" s="40"/>
      <c r="B119" s="37" t="s">
        <v>27</v>
      </c>
      <c r="C119" s="38"/>
      <c r="D119" s="75">
        <f t="shared" ref="D119:O119" si="4">SUM(D113:D118)</f>
        <v>24.728000000000002</v>
      </c>
      <c r="E119" s="75">
        <f t="shared" si="4"/>
        <v>21.887999999999998</v>
      </c>
      <c r="F119" s="75">
        <f t="shared" si="4"/>
        <v>102.05999999999999</v>
      </c>
      <c r="G119" s="76">
        <f t="shared" si="4"/>
        <v>678.74</v>
      </c>
      <c r="H119" s="75">
        <f t="shared" si="4"/>
        <v>0.22600000000000001</v>
      </c>
      <c r="I119" s="75">
        <f t="shared" si="4"/>
        <v>128.80000000000001</v>
      </c>
      <c r="J119" s="75">
        <f t="shared" si="4"/>
        <v>0.11000000000000001</v>
      </c>
      <c r="K119" s="75">
        <f t="shared" si="4"/>
        <v>8.5500000000000007</v>
      </c>
      <c r="L119" s="75">
        <f t="shared" si="4"/>
        <v>144.97</v>
      </c>
      <c r="M119" s="75">
        <f t="shared" si="4"/>
        <v>309.83999999999997</v>
      </c>
      <c r="N119" s="75">
        <f t="shared" si="4"/>
        <v>91.99</v>
      </c>
      <c r="O119" s="75">
        <f t="shared" si="4"/>
        <v>3.9239999999999999</v>
      </c>
    </row>
    <row r="120" spans="1:21" x14ac:dyDescent="0.25">
      <c r="A120" s="67"/>
      <c r="B120" s="54"/>
      <c r="C120" s="53"/>
      <c r="D120" s="55"/>
      <c r="E120" s="55"/>
      <c r="F120" s="55"/>
      <c r="G120" s="65"/>
      <c r="H120" s="55"/>
      <c r="I120" s="55"/>
      <c r="J120" s="55"/>
      <c r="K120" s="55"/>
      <c r="L120" s="55"/>
      <c r="M120" s="55"/>
      <c r="N120" s="55"/>
      <c r="O120" s="55"/>
    </row>
    <row r="121" spans="1:21" x14ac:dyDescent="0.25">
      <c r="A121" s="26" t="s">
        <v>107</v>
      </c>
      <c r="B121" s="29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21" x14ac:dyDescent="0.25">
      <c r="A122" s="26"/>
      <c r="B122" s="29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21" x14ac:dyDescent="0.25">
      <c r="A123" s="26"/>
      <c r="B123" s="29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21" x14ac:dyDescent="0.25">
      <c r="A124" s="88" t="s">
        <v>0</v>
      </c>
      <c r="B124" s="88" t="s">
        <v>1</v>
      </c>
      <c r="C124" s="88" t="s">
        <v>2</v>
      </c>
      <c r="D124" s="88" t="s">
        <v>3</v>
      </c>
      <c r="E124" s="88"/>
      <c r="F124" s="88"/>
      <c r="G124" s="32" t="s">
        <v>4</v>
      </c>
      <c r="H124" s="88" t="s">
        <v>6</v>
      </c>
      <c r="I124" s="88"/>
      <c r="J124" s="88"/>
      <c r="K124" s="88"/>
      <c r="L124" s="88" t="s">
        <v>7</v>
      </c>
      <c r="M124" s="88"/>
      <c r="N124" s="88"/>
      <c r="O124" s="88"/>
    </row>
    <row r="125" spans="1:21" ht="38.25" x14ac:dyDescent="0.25">
      <c r="A125" s="88"/>
      <c r="B125" s="88"/>
      <c r="C125" s="88"/>
      <c r="D125" s="32" t="s">
        <v>8</v>
      </c>
      <c r="E125" s="32" t="s">
        <v>9</v>
      </c>
      <c r="F125" s="32" t="s">
        <v>10</v>
      </c>
      <c r="G125" s="32" t="s">
        <v>5</v>
      </c>
      <c r="H125" s="32" t="s">
        <v>11</v>
      </c>
      <c r="I125" s="32" t="s">
        <v>12</v>
      </c>
      <c r="J125" s="32" t="s">
        <v>13</v>
      </c>
      <c r="K125" s="32" t="s">
        <v>14</v>
      </c>
      <c r="L125" s="32" t="s">
        <v>15</v>
      </c>
      <c r="M125" s="32" t="s">
        <v>16</v>
      </c>
      <c r="N125" s="32" t="s">
        <v>17</v>
      </c>
      <c r="O125" s="32" t="s">
        <v>18</v>
      </c>
    </row>
    <row r="126" spans="1:21" x14ac:dyDescent="0.25">
      <c r="A126" s="32">
        <v>1</v>
      </c>
      <c r="B126" s="32">
        <v>2</v>
      </c>
      <c r="C126" s="32">
        <v>3</v>
      </c>
      <c r="D126" s="32">
        <v>4</v>
      </c>
      <c r="E126" s="32">
        <v>5</v>
      </c>
      <c r="F126" s="32">
        <v>6</v>
      </c>
      <c r="G126" s="32">
        <v>7</v>
      </c>
      <c r="H126" s="32">
        <v>8</v>
      </c>
      <c r="I126" s="32">
        <v>9</v>
      </c>
      <c r="J126" s="32">
        <v>10</v>
      </c>
      <c r="K126" s="32">
        <v>11</v>
      </c>
      <c r="L126" s="32">
        <v>12</v>
      </c>
      <c r="M126" s="32">
        <v>13</v>
      </c>
      <c r="N126" s="32">
        <v>14</v>
      </c>
      <c r="O126" s="32">
        <v>15</v>
      </c>
    </row>
    <row r="127" spans="1:21" ht="16.5" customHeight="1" x14ac:dyDescent="0.25">
      <c r="A127" s="82" t="s">
        <v>116</v>
      </c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4"/>
    </row>
    <row r="128" spans="1:21" ht="15.75" customHeight="1" x14ac:dyDescent="0.25">
      <c r="A128" s="85" t="s">
        <v>35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7"/>
      <c r="P128" s="27"/>
      <c r="Q128" s="27"/>
      <c r="R128" s="27"/>
      <c r="S128" s="27"/>
      <c r="T128" s="27"/>
      <c r="U128" s="27"/>
    </row>
    <row r="129" spans="1:15" x14ac:dyDescent="0.25">
      <c r="A129" s="50">
        <v>15</v>
      </c>
      <c r="B129" s="51" t="s">
        <v>21</v>
      </c>
      <c r="C129" s="52">
        <v>20</v>
      </c>
      <c r="D129" s="52">
        <v>4.6399999999999997</v>
      </c>
      <c r="E129" s="52">
        <v>5.9</v>
      </c>
      <c r="F129" s="52" t="s">
        <v>22</v>
      </c>
      <c r="G129" s="52">
        <v>72.8</v>
      </c>
      <c r="H129" s="52">
        <v>7.5000000000000002E-4</v>
      </c>
      <c r="I129" s="52">
        <v>0.105</v>
      </c>
      <c r="J129" s="52">
        <v>3.9E-2</v>
      </c>
      <c r="K129" s="52">
        <v>7.4999999999999997E-2</v>
      </c>
      <c r="L129" s="52">
        <v>176</v>
      </c>
      <c r="M129" s="52">
        <v>100</v>
      </c>
      <c r="N129" s="52">
        <v>7</v>
      </c>
      <c r="O129" s="52">
        <v>0.2</v>
      </c>
    </row>
    <row r="130" spans="1:15" x14ac:dyDescent="0.25">
      <c r="A130" s="56">
        <v>71</v>
      </c>
      <c r="B130" s="48" t="s">
        <v>122</v>
      </c>
      <c r="C130" s="49">
        <v>60</v>
      </c>
      <c r="D130" s="46">
        <v>0.12</v>
      </c>
      <c r="E130" s="49">
        <v>0.06</v>
      </c>
      <c r="F130" s="49">
        <v>1.02</v>
      </c>
      <c r="G130" s="49">
        <v>6</v>
      </c>
      <c r="H130" s="49">
        <v>1.2E-2</v>
      </c>
      <c r="I130" s="49">
        <v>2.1</v>
      </c>
      <c r="J130" s="49" t="s">
        <v>22</v>
      </c>
      <c r="K130" s="49">
        <v>0.06</v>
      </c>
      <c r="L130" s="49">
        <v>13.8</v>
      </c>
      <c r="M130" s="49">
        <v>14.4</v>
      </c>
      <c r="N130" s="49">
        <v>8.4</v>
      </c>
      <c r="O130" s="49">
        <v>0.36</v>
      </c>
    </row>
    <row r="131" spans="1:15" x14ac:dyDescent="0.25">
      <c r="A131" s="47" t="s">
        <v>108</v>
      </c>
      <c r="B131" s="48" t="s">
        <v>123</v>
      </c>
      <c r="C131" s="49" t="s">
        <v>142</v>
      </c>
      <c r="D131" s="49">
        <v>9.1999999999999993</v>
      </c>
      <c r="E131" s="49">
        <v>17.07</v>
      </c>
      <c r="F131" s="49">
        <v>7.17</v>
      </c>
      <c r="G131" s="49">
        <v>176</v>
      </c>
      <c r="H131" s="49">
        <v>0.04</v>
      </c>
      <c r="I131" s="49">
        <v>0.73</v>
      </c>
      <c r="J131" s="49">
        <v>0.03</v>
      </c>
      <c r="K131" s="49">
        <v>1.1399999999999999</v>
      </c>
      <c r="L131" s="49">
        <v>32.82</v>
      </c>
      <c r="M131" s="49">
        <v>82.83</v>
      </c>
      <c r="N131" s="49">
        <v>17.16</v>
      </c>
      <c r="O131" s="49">
        <v>1.1399999999999999</v>
      </c>
    </row>
    <row r="132" spans="1:15" x14ac:dyDescent="0.25">
      <c r="A132" s="50">
        <v>302</v>
      </c>
      <c r="B132" s="51" t="s">
        <v>60</v>
      </c>
      <c r="C132" s="52">
        <v>180</v>
      </c>
      <c r="D132" s="52">
        <v>8.9499999999999993</v>
      </c>
      <c r="E132" s="52">
        <v>6.73</v>
      </c>
      <c r="F132" s="52">
        <v>43</v>
      </c>
      <c r="G132" s="52">
        <v>276.52999999999997</v>
      </c>
      <c r="H132" s="52" t="s">
        <v>143</v>
      </c>
      <c r="I132" s="52" t="s">
        <v>22</v>
      </c>
      <c r="J132" s="52" t="s">
        <v>22</v>
      </c>
      <c r="K132" s="52">
        <v>0.61</v>
      </c>
      <c r="L132" s="52">
        <v>15.57</v>
      </c>
      <c r="M132" s="52">
        <v>250.2</v>
      </c>
      <c r="N132" s="52">
        <v>135.83000000000001</v>
      </c>
      <c r="O132" s="52">
        <v>4.5599999999999996</v>
      </c>
    </row>
    <row r="133" spans="1:15" x14ac:dyDescent="0.25">
      <c r="A133" s="50" t="s">
        <v>108</v>
      </c>
      <c r="B133" s="51" t="s">
        <v>126</v>
      </c>
      <c r="C133" s="52">
        <v>200</v>
      </c>
      <c r="D133" s="52">
        <v>0.1</v>
      </c>
      <c r="E133" s="52" t="s">
        <v>22</v>
      </c>
      <c r="F133" s="52">
        <v>29.2</v>
      </c>
      <c r="G133" s="52">
        <v>110.4</v>
      </c>
      <c r="H133" s="52">
        <v>4.0000000000000001E-3</v>
      </c>
      <c r="I133" s="52">
        <v>1.4</v>
      </c>
      <c r="J133" s="52">
        <v>4.0000000000000001E-3</v>
      </c>
      <c r="K133" s="52" t="s">
        <v>22</v>
      </c>
      <c r="L133" s="52">
        <v>9.8000000000000007</v>
      </c>
      <c r="M133" s="52">
        <v>8.6</v>
      </c>
      <c r="N133" s="52">
        <v>1.6</v>
      </c>
      <c r="O133" s="52">
        <v>0.2</v>
      </c>
    </row>
    <row r="134" spans="1:15" ht="13.5" customHeight="1" x14ac:dyDescent="0.25">
      <c r="A134" s="47" t="s">
        <v>25</v>
      </c>
      <c r="B134" s="48" t="s">
        <v>26</v>
      </c>
      <c r="C134" s="49">
        <v>38</v>
      </c>
      <c r="D134" s="49">
        <v>3</v>
      </c>
      <c r="E134" s="49">
        <v>0.38</v>
      </c>
      <c r="F134" s="49">
        <v>18.399999999999999</v>
      </c>
      <c r="G134" s="49">
        <v>89.06</v>
      </c>
      <c r="H134" s="49">
        <v>0.04</v>
      </c>
      <c r="I134" s="49" t="s">
        <v>22</v>
      </c>
      <c r="J134" s="49" t="s">
        <v>22</v>
      </c>
      <c r="K134" s="49">
        <v>0.5</v>
      </c>
      <c r="L134" s="49">
        <v>8.76</v>
      </c>
      <c r="M134" s="49">
        <v>33.14</v>
      </c>
      <c r="N134" s="49">
        <v>12.58</v>
      </c>
      <c r="O134" s="49">
        <v>0.42</v>
      </c>
    </row>
    <row r="135" spans="1:15" x14ac:dyDescent="0.25">
      <c r="A135" s="47" t="s">
        <v>25</v>
      </c>
      <c r="B135" s="48" t="s">
        <v>138</v>
      </c>
      <c r="C135" s="49">
        <v>63</v>
      </c>
      <c r="D135" s="49">
        <v>4.34</v>
      </c>
      <c r="E135" s="49">
        <v>0.7</v>
      </c>
      <c r="F135" s="49">
        <v>33.700000000000003</v>
      </c>
      <c r="G135" s="49">
        <v>143.02000000000001</v>
      </c>
      <c r="H135" s="49" t="s">
        <v>22</v>
      </c>
      <c r="I135" s="49" t="s">
        <v>22</v>
      </c>
      <c r="J135" s="49" t="s">
        <v>22</v>
      </c>
      <c r="K135" s="49" t="s">
        <v>22</v>
      </c>
      <c r="L135" s="49" t="s">
        <v>22</v>
      </c>
      <c r="M135" s="49" t="s">
        <v>22</v>
      </c>
      <c r="N135" s="49" t="s">
        <v>22</v>
      </c>
      <c r="O135" s="49" t="s">
        <v>22</v>
      </c>
    </row>
    <row r="136" spans="1:15" x14ac:dyDescent="0.25">
      <c r="A136" s="60"/>
      <c r="B136" s="37" t="s">
        <v>27</v>
      </c>
      <c r="C136" s="60"/>
      <c r="D136" s="80">
        <f>SUM(D129:D135)</f>
        <v>30.349999999999998</v>
      </c>
      <c r="E136" s="80">
        <f>SUM(E129:E135)</f>
        <v>30.84</v>
      </c>
      <c r="F136" s="80">
        <f>SUM(F130:F135)</f>
        <v>132.49</v>
      </c>
      <c r="G136" s="59">
        <f>SUM(G129:G135)</f>
        <v>873.81</v>
      </c>
      <c r="H136" s="80">
        <f>SUM(H129:H135)</f>
        <v>9.6750000000000003E-2</v>
      </c>
      <c r="I136" s="80">
        <f>SUM(I129:I135)</f>
        <v>4.335</v>
      </c>
      <c r="J136" s="80">
        <f>SUM(J129:J135)</f>
        <v>7.3000000000000009E-2</v>
      </c>
      <c r="K136" s="80">
        <f>SUM(K129:K135)</f>
        <v>2.3849999999999998</v>
      </c>
      <c r="L136" s="80">
        <f>SUM(L129:L135)</f>
        <v>256.75</v>
      </c>
      <c r="M136" s="80">
        <f>SUM(M129:M135)</f>
        <v>489.17</v>
      </c>
      <c r="N136" s="80">
        <f>SUM(N129:N135)</f>
        <v>182.57000000000002</v>
      </c>
      <c r="O136" s="80">
        <f>SUM(O129:O135)</f>
        <v>6.88</v>
      </c>
    </row>
    <row r="137" spans="1:15" x14ac:dyDescent="0.25">
      <c r="A137" s="53"/>
      <c r="B137" s="54"/>
      <c r="C137" s="53"/>
      <c r="D137" s="55"/>
      <c r="E137" s="55"/>
      <c r="F137" s="55"/>
      <c r="G137" s="81"/>
      <c r="H137" s="55"/>
      <c r="I137" s="55"/>
      <c r="J137" s="55"/>
      <c r="K137" s="55"/>
      <c r="L137" s="55"/>
      <c r="M137" s="55"/>
      <c r="N137" s="55"/>
      <c r="O137" s="55"/>
    </row>
    <row r="138" spans="1:15" x14ac:dyDescent="0.25">
      <c r="A138" s="26" t="s">
        <v>107</v>
      </c>
      <c r="B138" s="29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x14ac:dyDescent="0.25">
      <c r="A139" s="26"/>
      <c r="B139" s="29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x14ac:dyDescent="0.25">
      <c r="A140" s="26"/>
      <c r="B140" s="29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ht="15" customHeight="1" x14ac:dyDescent="0.25">
      <c r="A141" s="89" t="s">
        <v>0</v>
      </c>
      <c r="B141" s="89" t="s">
        <v>1</v>
      </c>
      <c r="C141" s="89" t="s">
        <v>2</v>
      </c>
      <c r="D141" s="91" t="s">
        <v>3</v>
      </c>
      <c r="E141" s="92"/>
      <c r="F141" s="93"/>
      <c r="G141" s="80" t="s">
        <v>4</v>
      </c>
      <c r="H141" s="91" t="s">
        <v>6</v>
      </c>
      <c r="I141" s="92"/>
      <c r="J141" s="92"/>
      <c r="K141" s="93"/>
      <c r="L141" s="91" t="s">
        <v>7</v>
      </c>
      <c r="M141" s="92"/>
      <c r="N141" s="92"/>
      <c r="O141" s="93"/>
    </row>
    <row r="142" spans="1:15" ht="38.25" x14ac:dyDescent="0.25">
      <c r="A142" s="90"/>
      <c r="B142" s="90"/>
      <c r="C142" s="90"/>
      <c r="D142" s="80" t="s">
        <v>8</v>
      </c>
      <c r="E142" s="80" t="s">
        <v>9</v>
      </c>
      <c r="F142" s="80" t="s">
        <v>10</v>
      </c>
      <c r="G142" s="80" t="s">
        <v>5</v>
      </c>
      <c r="H142" s="80" t="s">
        <v>11</v>
      </c>
      <c r="I142" s="80" t="s">
        <v>12</v>
      </c>
      <c r="J142" s="80" t="s">
        <v>13</v>
      </c>
      <c r="K142" s="80" t="s">
        <v>14</v>
      </c>
      <c r="L142" s="80" t="s">
        <v>15</v>
      </c>
      <c r="M142" s="80" t="s">
        <v>16</v>
      </c>
      <c r="N142" s="80" t="s">
        <v>17</v>
      </c>
      <c r="O142" s="80" t="s">
        <v>18</v>
      </c>
    </row>
    <row r="143" spans="1:15" ht="29.25" customHeight="1" x14ac:dyDescent="0.25">
      <c r="A143" s="80">
        <v>1</v>
      </c>
      <c r="B143" s="80">
        <v>2</v>
      </c>
      <c r="C143" s="80">
        <v>3</v>
      </c>
      <c r="D143" s="80">
        <v>4</v>
      </c>
      <c r="E143" s="80">
        <v>5</v>
      </c>
      <c r="F143" s="80">
        <v>6</v>
      </c>
      <c r="G143" s="80">
        <v>7</v>
      </c>
      <c r="H143" s="80">
        <v>8</v>
      </c>
      <c r="I143" s="80">
        <v>9</v>
      </c>
      <c r="J143" s="80">
        <v>10</v>
      </c>
      <c r="K143" s="80">
        <v>11</v>
      </c>
      <c r="L143" s="80">
        <v>12</v>
      </c>
      <c r="M143" s="80">
        <v>13</v>
      </c>
      <c r="N143" s="80">
        <v>14</v>
      </c>
      <c r="O143" s="80">
        <v>15</v>
      </c>
    </row>
    <row r="144" spans="1:15" ht="15" customHeight="1" x14ac:dyDescent="0.25">
      <c r="A144" s="82" t="s">
        <v>117</v>
      </c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4"/>
    </row>
    <row r="145" spans="1:15" x14ac:dyDescent="0.25">
      <c r="A145" s="85" t="s">
        <v>35</v>
      </c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7"/>
    </row>
    <row r="146" spans="1:15" x14ac:dyDescent="0.25">
      <c r="A146" s="47" t="s">
        <v>25</v>
      </c>
      <c r="B146" s="48" t="s">
        <v>119</v>
      </c>
      <c r="C146" s="49">
        <v>100</v>
      </c>
      <c r="D146" s="49">
        <v>3.6</v>
      </c>
      <c r="E146" s="49">
        <v>3.1</v>
      </c>
      <c r="F146" s="49">
        <v>13.8</v>
      </c>
      <c r="G146" s="49">
        <v>97.5</v>
      </c>
      <c r="H146" s="49" t="s">
        <v>22</v>
      </c>
      <c r="I146" s="49" t="s">
        <v>22</v>
      </c>
      <c r="J146" s="49" t="s">
        <v>22</v>
      </c>
      <c r="K146" s="49" t="s">
        <v>22</v>
      </c>
      <c r="L146" s="49" t="s">
        <v>22</v>
      </c>
      <c r="M146" s="49" t="s">
        <v>22</v>
      </c>
      <c r="N146" s="49" t="s">
        <v>22</v>
      </c>
      <c r="O146" s="49" t="s">
        <v>22</v>
      </c>
    </row>
    <row r="147" spans="1:15" x14ac:dyDescent="0.25">
      <c r="A147" s="61">
        <v>71</v>
      </c>
      <c r="B147" s="51" t="s">
        <v>120</v>
      </c>
      <c r="C147" s="52">
        <v>60</v>
      </c>
      <c r="D147" s="52">
        <v>0.66</v>
      </c>
      <c r="E147" s="52">
        <v>0.12</v>
      </c>
      <c r="F147" s="52">
        <v>2.2799999999999998</v>
      </c>
      <c r="G147" s="52">
        <v>13.2</v>
      </c>
      <c r="H147" s="52">
        <v>3.5999999999999997E-2</v>
      </c>
      <c r="I147" s="52">
        <v>10.5</v>
      </c>
      <c r="J147" s="52" t="s">
        <v>22</v>
      </c>
      <c r="K147" s="52">
        <v>0.42</v>
      </c>
      <c r="L147" s="52">
        <v>8.4</v>
      </c>
      <c r="M147" s="52">
        <v>15.6</v>
      </c>
      <c r="N147" s="52">
        <v>12</v>
      </c>
      <c r="O147" s="52">
        <v>0.54</v>
      </c>
    </row>
    <row r="148" spans="1:15" ht="25.5" x14ac:dyDescent="0.25">
      <c r="A148" s="50">
        <v>229</v>
      </c>
      <c r="B148" s="51" t="s">
        <v>42</v>
      </c>
      <c r="C148" s="52">
        <v>75.75</v>
      </c>
      <c r="D148" s="52">
        <v>13.97</v>
      </c>
      <c r="E148" s="52">
        <v>7.81</v>
      </c>
      <c r="F148" s="52">
        <v>6.53</v>
      </c>
      <c r="G148" s="52">
        <v>150</v>
      </c>
      <c r="H148" s="52">
        <v>0.1</v>
      </c>
      <c r="I148" s="52">
        <v>3.73</v>
      </c>
      <c r="J148" s="52">
        <v>6.0000000000000001E-3</v>
      </c>
      <c r="K148" s="52">
        <v>2.52</v>
      </c>
      <c r="L148" s="52">
        <v>52.11</v>
      </c>
      <c r="M148" s="52">
        <v>238.46</v>
      </c>
      <c r="N148" s="52">
        <v>59.77</v>
      </c>
      <c r="O148" s="52">
        <v>0.96</v>
      </c>
    </row>
    <row r="149" spans="1:15" ht="29.25" customHeight="1" x14ac:dyDescent="0.25">
      <c r="A149" s="61">
        <v>304</v>
      </c>
      <c r="B149" s="51" t="s">
        <v>134</v>
      </c>
      <c r="C149" s="52" t="s">
        <v>144</v>
      </c>
      <c r="D149" s="52">
        <v>4.47</v>
      </c>
      <c r="E149" s="52">
        <v>15.14</v>
      </c>
      <c r="F149" s="52">
        <v>44.11</v>
      </c>
      <c r="G149" s="52">
        <v>330.84</v>
      </c>
      <c r="H149" s="52">
        <v>0.03</v>
      </c>
      <c r="I149" s="52" t="s">
        <v>22</v>
      </c>
      <c r="J149" s="52" t="s">
        <v>22</v>
      </c>
      <c r="K149" s="52">
        <v>0.39</v>
      </c>
      <c r="L149" s="52">
        <v>4.5199999999999996</v>
      </c>
      <c r="M149" s="52">
        <v>76.739999999999995</v>
      </c>
      <c r="N149" s="52">
        <v>19.600000000000001</v>
      </c>
      <c r="O149" s="52">
        <v>0.66</v>
      </c>
    </row>
    <row r="150" spans="1:15" x14ac:dyDescent="0.25">
      <c r="A150" s="50">
        <v>376</v>
      </c>
      <c r="B150" s="51" t="s">
        <v>24</v>
      </c>
      <c r="C150" s="52">
        <v>200</v>
      </c>
      <c r="D150" s="52">
        <v>7.0000000000000007E-2</v>
      </c>
      <c r="E150" s="52">
        <v>0.02</v>
      </c>
      <c r="F150" s="52">
        <v>15</v>
      </c>
      <c r="G150" s="52">
        <v>60</v>
      </c>
      <c r="H150" s="52" t="s">
        <v>22</v>
      </c>
      <c r="I150" s="52">
        <v>0.03</v>
      </c>
      <c r="J150" s="52" t="s">
        <v>22</v>
      </c>
      <c r="K150" s="52" t="s">
        <v>22</v>
      </c>
      <c r="L150" s="52">
        <v>11.1</v>
      </c>
      <c r="M150" s="52">
        <v>2.8</v>
      </c>
      <c r="N150" s="52">
        <v>1.4</v>
      </c>
      <c r="O150" s="52">
        <v>0.28000000000000003</v>
      </c>
    </row>
    <row r="151" spans="1:15" ht="15" customHeight="1" x14ac:dyDescent="0.25">
      <c r="A151" s="50" t="s">
        <v>25</v>
      </c>
      <c r="B151" s="51" t="s">
        <v>26</v>
      </c>
      <c r="C151" s="52">
        <v>38</v>
      </c>
      <c r="D151" s="52">
        <v>3</v>
      </c>
      <c r="E151" s="52">
        <v>0.38</v>
      </c>
      <c r="F151" s="52">
        <v>18.399999999999999</v>
      </c>
      <c r="G151" s="52">
        <v>89.06</v>
      </c>
      <c r="H151" s="52">
        <v>0.04</v>
      </c>
      <c r="I151" s="52" t="s">
        <v>22</v>
      </c>
      <c r="J151" s="52" t="s">
        <v>22</v>
      </c>
      <c r="K151" s="52">
        <v>0.5</v>
      </c>
      <c r="L151" s="52">
        <v>8.76</v>
      </c>
      <c r="M151" s="52">
        <v>33.14</v>
      </c>
      <c r="N151" s="52">
        <v>12.58</v>
      </c>
      <c r="O151" s="52">
        <v>0.42</v>
      </c>
    </row>
    <row r="152" spans="1:15" x14ac:dyDescent="0.25">
      <c r="A152" s="47" t="s">
        <v>25</v>
      </c>
      <c r="B152" s="48" t="s">
        <v>138</v>
      </c>
      <c r="C152" s="49">
        <v>63</v>
      </c>
      <c r="D152" s="49">
        <v>4.34</v>
      </c>
      <c r="E152" s="49">
        <v>0.7</v>
      </c>
      <c r="F152" s="49">
        <v>33.700000000000003</v>
      </c>
      <c r="G152" s="49">
        <v>143.02000000000001</v>
      </c>
      <c r="H152" s="49" t="s">
        <v>22</v>
      </c>
      <c r="I152" s="49" t="s">
        <v>22</v>
      </c>
      <c r="J152" s="49" t="s">
        <v>22</v>
      </c>
      <c r="K152" s="49" t="s">
        <v>22</v>
      </c>
      <c r="L152" s="49" t="s">
        <v>22</v>
      </c>
      <c r="M152" s="49" t="s">
        <v>22</v>
      </c>
      <c r="N152" s="49" t="s">
        <v>22</v>
      </c>
      <c r="O152" s="49" t="s">
        <v>22</v>
      </c>
    </row>
    <row r="153" spans="1:15" x14ac:dyDescent="0.25">
      <c r="A153" s="40"/>
      <c r="B153" s="37" t="s">
        <v>27</v>
      </c>
      <c r="C153" s="57"/>
      <c r="D153" s="58">
        <f>SUM(D146:D152)</f>
        <v>30.11</v>
      </c>
      <c r="E153" s="64">
        <f t="shared" ref="E153:O153" si="5">SUM(E146:E152)</f>
        <v>27.27</v>
      </c>
      <c r="F153" s="64">
        <f t="shared" si="5"/>
        <v>133.82</v>
      </c>
      <c r="G153" s="59">
        <f t="shared" si="5"/>
        <v>883.61999999999989</v>
      </c>
      <c r="H153" s="64">
        <f t="shared" si="5"/>
        <v>0.20600000000000002</v>
      </c>
      <c r="I153" s="64">
        <f t="shared" si="5"/>
        <v>14.26</v>
      </c>
      <c r="J153" s="64">
        <f t="shared" si="5"/>
        <v>6.0000000000000001E-3</v>
      </c>
      <c r="K153" s="64">
        <f t="shared" si="5"/>
        <v>3.83</v>
      </c>
      <c r="L153" s="64">
        <f t="shared" si="5"/>
        <v>84.89</v>
      </c>
      <c r="M153" s="64">
        <f t="shared" si="5"/>
        <v>366.74</v>
      </c>
      <c r="N153" s="64">
        <f t="shared" si="5"/>
        <v>105.35000000000001</v>
      </c>
      <c r="O153" s="64">
        <f t="shared" si="5"/>
        <v>2.8600000000000003</v>
      </c>
    </row>
    <row r="154" spans="1:15" x14ac:dyDescent="0.25">
      <c r="A154" s="67"/>
      <c r="B154" s="54"/>
      <c r="C154" s="53"/>
      <c r="D154" s="55"/>
      <c r="E154" s="55"/>
      <c r="F154" s="55"/>
      <c r="G154" s="65"/>
      <c r="H154" s="55"/>
      <c r="I154" s="55"/>
      <c r="J154" s="55"/>
      <c r="K154" s="55"/>
      <c r="L154" s="55"/>
      <c r="M154" s="55"/>
      <c r="N154" s="55"/>
      <c r="O154" s="55"/>
    </row>
    <row r="155" spans="1:15" x14ac:dyDescent="0.25">
      <c r="A155" s="26" t="s">
        <v>107</v>
      </c>
      <c r="B155" s="29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x14ac:dyDescent="0.25">
      <c r="A156" s="26"/>
      <c r="B156" s="29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x14ac:dyDescent="0.25">
      <c r="A157" s="26"/>
      <c r="B157" s="29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x14ac:dyDescent="0.25">
      <c r="A158" s="88" t="s">
        <v>0</v>
      </c>
      <c r="B158" s="88" t="s">
        <v>1</v>
      </c>
      <c r="C158" s="88" t="s">
        <v>2</v>
      </c>
      <c r="D158" s="88" t="s">
        <v>3</v>
      </c>
      <c r="E158" s="88"/>
      <c r="F158" s="88"/>
      <c r="G158" s="32" t="s">
        <v>4</v>
      </c>
      <c r="H158" s="88" t="s">
        <v>6</v>
      </c>
      <c r="I158" s="88"/>
      <c r="J158" s="88"/>
      <c r="K158" s="88"/>
      <c r="L158" s="88" t="s">
        <v>7</v>
      </c>
      <c r="M158" s="88"/>
      <c r="N158" s="88"/>
      <c r="O158" s="88"/>
    </row>
    <row r="159" spans="1:15" ht="38.25" x14ac:dyDescent="0.25">
      <c r="A159" s="88"/>
      <c r="B159" s="88"/>
      <c r="C159" s="88"/>
      <c r="D159" s="32" t="s">
        <v>8</v>
      </c>
      <c r="E159" s="32" t="s">
        <v>9</v>
      </c>
      <c r="F159" s="32" t="s">
        <v>10</v>
      </c>
      <c r="G159" s="32" t="s">
        <v>5</v>
      </c>
      <c r="H159" s="32" t="s">
        <v>11</v>
      </c>
      <c r="I159" s="32" t="s">
        <v>12</v>
      </c>
      <c r="J159" s="32" t="s">
        <v>13</v>
      </c>
      <c r="K159" s="32" t="s">
        <v>14</v>
      </c>
      <c r="L159" s="32" t="s">
        <v>15</v>
      </c>
      <c r="M159" s="32" t="s">
        <v>16</v>
      </c>
      <c r="N159" s="32" t="s">
        <v>17</v>
      </c>
      <c r="O159" s="32" t="s">
        <v>18</v>
      </c>
    </row>
    <row r="160" spans="1:15" ht="30" customHeight="1" x14ac:dyDescent="0.25">
      <c r="A160" s="32">
        <v>1</v>
      </c>
      <c r="B160" s="32">
        <v>2</v>
      </c>
      <c r="C160" s="32">
        <v>3</v>
      </c>
      <c r="D160" s="32">
        <v>4</v>
      </c>
      <c r="E160" s="32">
        <v>5</v>
      </c>
      <c r="F160" s="32">
        <v>6</v>
      </c>
      <c r="G160" s="32">
        <v>7</v>
      </c>
      <c r="H160" s="32">
        <v>8</v>
      </c>
      <c r="I160" s="32">
        <v>9</v>
      </c>
      <c r="J160" s="32">
        <v>10</v>
      </c>
      <c r="K160" s="32">
        <v>11</v>
      </c>
      <c r="L160" s="32">
        <v>12</v>
      </c>
      <c r="M160" s="32">
        <v>13</v>
      </c>
      <c r="N160" s="32">
        <v>14</v>
      </c>
      <c r="O160" s="32">
        <v>15</v>
      </c>
    </row>
    <row r="161" spans="1:15" ht="14.25" customHeight="1" x14ac:dyDescent="0.25">
      <c r="A161" s="82" t="s">
        <v>118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4"/>
    </row>
    <row r="162" spans="1:15" x14ac:dyDescent="0.25">
      <c r="A162" s="85" t="s">
        <v>35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7"/>
    </row>
    <row r="163" spans="1:15" x14ac:dyDescent="0.25">
      <c r="A163" s="47" t="s">
        <v>25</v>
      </c>
      <c r="B163" s="48" t="s">
        <v>131</v>
      </c>
      <c r="C163" s="49">
        <v>100</v>
      </c>
      <c r="D163" s="49">
        <v>0.4</v>
      </c>
      <c r="E163" s="49">
        <v>0.4</v>
      </c>
      <c r="F163" s="49">
        <v>9.8000000000000007</v>
      </c>
      <c r="G163" s="49">
        <v>47</v>
      </c>
      <c r="H163" s="49">
        <v>0.03</v>
      </c>
      <c r="I163" s="49">
        <v>10</v>
      </c>
      <c r="J163" s="49" t="s">
        <v>22</v>
      </c>
      <c r="K163" s="49">
        <v>0.2</v>
      </c>
      <c r="L163" s="49">
        <v>16</v>
      </c>
      <c r="M163" s="49">
        <v>11</v>
      </c>
      <c r="N163" s="49">
        <v>9</v>
      </c>
      <c r="O163" s="49">
        <v>2.2000000000000002</v>
      </c>
    </row>
    <row r="164" spans="1:15" x14ac:dyDescent="0.25">
      <c r="A164" s="56">
        <v>71</v>
      </c>
      <c r="B164" s="48" t="s">
        <v>122</v>
      </c>
      <c r="C164" s="49">
        <v>60</v>
      </c>
      <c r="D164" s="46">
        <v>0.12</v>
      </c>
      <c r="E164" s="49">
        <v>0.06</v>
      </c>
      <c r="F164" s="49">
        <v>1.02</v>
      </c>
      <c r="G164" s="49">
        <v>6</v>
      </c>
      <c r="H164" s="49">
        <v>1.2E-2</v>
      </c>
      <c r="I164" s="49">
        <v>2.1</v>
      </c>
      <c r="J164" s="49" t="s">
        <v>22</v>
      </c>
      <c r="K164" s="49">
        <v>0.06</v>
      </c>
      <c r="L164" s="49">
        <v>13.8</v>
      </c>
      <c r="M164" s="49">
        <v>14.4</v>
      </c>
      <c r="N164" s="49">
        <v>8.4</v>
      </c>
      <c r="O164" s="49">
        <v>0.36</v>
      </c>
    </row>
    <row r="165" spans="1:15" x14ac:dyDescent="0.25">
      <c r="A165" s="50">
        <v>294</v>
      </c>
      <c r="B165" s="51" t="s">
        <v>124</v>
      </c>
      <c r="C165" s="52">
        <v>100</v>
      </c>
      <c r="D165" s="52">
        <v>16.5</v>
      </c>
      <c r="E165" s="52">
        <v>24.2</v>
      </c>
      <c r="F165" s="52">
        <v>14.32</v>
      </c>
      <c r="G165" s="52">
        <v>344</v>
      </c>
      <c r="H165" s="52">
        <v>0.16</v>
      </c>
      <c r="I165" s="52">
        <v>0.72</v>
      </c>
      <c r="J165" s="52">
        <v>8.3000000000000004E-2</v>
      </c>
      <c r="K165" s="52">
        <v>54.83</v>
      </c>
      <c r="L165" s="52">
        <v>50.22</v>
      </c>
      <c r="M165" s="52">
        <v>67</v>
      </c>
      <c r="N165" s="52">
        <v>55.78</v>
      </c>
      <c r="O165" s="52">
        <v>2.92</v>
      </c>
    </row>
    <row r="166" spans="1:15" ht="25.5" x14ac:dyDescent="0.25">
      <c r="A166" s="50" t="s">
        <v>108</v>
      </c>
      <c r="B166" s="51" t="s">
        <v>132</v>
      </c>
      <c r="C166" s="52" t="s">
        <v>144</v>
      </c>
      <c r="D166" s="52">
        <v>6.62</v>
      </c>
      <c r="E166" s="52">
        <v>11.77</v>
      </c>
      <c r="F166" s="52">
        <v>26.57</v>
      </c>
      <c r="G166" s="52">
        <v>234.45</v>
      </c>
      <c r="H166" s="52">
        <v>0.06</v>
      </c>
      <c r="I166" s="52" t="s">
        <v>22</v>
      </c>
      <c r="J166" s="52" t="s">
        <v>22</v>
      </c>
      <c r="K166" s="52">
        <v>0.97</v>
      </c>
      <c r="L166" s="52">
        <v>5.83</v>
      </c>
      <c r="M166" s="52">
        <v>44.6</v>
      </c>
      <c r="N166" s="52">
        <v>28.16</v>
      </c>
      <c r="O166" s="52">
        <v>1.33</v>
      </c>
    </row>
    <row r="167" spans="1:15" ht="27.75" customHeight="1" x14ac:dyDescent="0.25">
      <c r="A167" s="47">
        <v>379</v>
      </c>
      <c r="B167" s="56" t="s">
        <v>77</v>
      </c>
      <c r="C167" s="46">
        <v>200</v>
      </c>
      <c r="D167" s="46">
        <v>3.17</v>
      </c>
      <c r="E167" s="46">
        <v>2.68</v>
      </c>
      <c r="F167" s="46">
        <v>15.95</v>
      </c>
      <c r="G167" s="46">
        <v>100.6</v>
      </c>
      <c r="H167" s="46">
        <v>0.22</v>
      </c>
      <c r="I167" s="46">
        <v>1.3</v>
      </c>
      <c r="J167" s="46">
        <v>0.02</v>
      </c>
      <c r="K167" s="46" t="s">
        <v>22</v>
      </c>
      <c r="L167" s="46">
        <v>125.78</v>
      </c>
      <c r="M167" s="46">
        <v>90</v>
      </c>
      <c r="N167" s="46">
        <v>14</v>
      </c>
      <c r="O167" s="46">
        <v>0.13</v>
      </c>
    </row>
    <row r="168" spans="1:15" ht="17.25" customHeight="1" x14ac:dyDescent="0.25">
      <c r="A168" s="50" t="s">
        <v>25</v>
      </c>
      <c r="B168" s="51" t="s">
        <v>26</v>
      </c>
      <c r="C168" s="52">
        <v>38</v>
      </c>
      <c r="D168" s="52">
        <v>3</v>
      </c>
      <c r="E168" s="52">
        <v>0.38</v>
      </c>
      <c r="F168" s="52">
        <v>18.399999999999999</v>
      </c>
      <c r="G168" s="52">
        <v>89.06</v>
      </c>
      <c r="H168" s="52">
        <v>0.04</v>
      </c>
      <c r="I168" s="52" t="s">
        <v>22</v>
      </c>
      <c r="J168" s="52" t="s">
        <v>22</v>
      </c>
      <c r="K168" s="52">
        <v>0.5</v>
      </c>
      <c r="L168" s="52">
        <v>8.76</v>
      </c>
      <c r="M168" s="52">
        <v>33.14</v>
      </c>
      <c r="N168" s="52">
        <v>12.58</v>
      </c>
      <c r="O168" s="52">
        <v>0.42</v>
      </c>
    </row>
    <row r="169" spans="1:15" x14ac:dyDescent="0.25">
      <c r="A169" s="47" t="s">
        <v>25</v>
      </c>
      <c r="B169" s="48" t="s">
        <v>138</v>
      </c>
      <c r="C169" s="49">
        <v>63</v>
      </c>
      <c r="D169" s="49">
        <v>4.34</v>
      </c>
      <c r="E169" s="49">
        <v>0.7</v>
      </c>
      <c r="F169" s="49">
        <v>33.700000000000003</v>
      </c>
      <c r="G169" s="49">
        <v>143.02000000000001</v>
      </c>
      <c r="H169" s="49" t="s">
        <v>22</v>
      </c>
      <c r="I169" s="49" t="s">
        <v>22</v>
      </c>
      <c r="J169" s="49" t="s">
        <v>22</v>
      </c>
      <c r="K169" s="49" t="s">
        <v>22</v>
      </c>
      <c r="L169" s="49" t="s">
        <v>22</v>
      </c>
      <c r="M169" s="49" t="s">
        <v>22</v>
      </c>
      <c r="N169" s="49" t="s">
        <v>22</v>
      </c>
      <c r="O169" s="49" t="s">
        <v>22</v>
      </c>
    </row>
    <row r="170" spans="1:15" ht="17.25" customHeight="1" x14ac:dyDescent="0.25">
      <c r="A170" s="40"/>
      <c r="B170" s="37" t="s">
        <v>27</v>
      </c>
      <c r="C170" s="38"/>
      <c r="D170" s="75">
        <f>SUM(D163:D169)</f>
        <v>34.150000000000006</v>
      </c>
      <c r="E170" s="75">
        <f t="shared" ref="E170:O170" si="6">SUM(E163:E169)</f>
        <v>40.190000000000005</v>
      </c>
      <c r="F170" s="75">
        <f t="shared" si="6"/>
        <v>119.76</v>
      </c>
      <c r="G170" s="76">
        <f t="shared" si="6"/>
        <v>964.13000000000011</v>
      </c>
      <c r="H170" s="75">
        <f t="shared" si="6"/>
        <v>0.52200000000000002</v>
      </c>
      <c r="I170" s="75">
        <f t="shared" si="6"/>
        <v>14.120000000000001</v>
      </c>
      <c r="J170" s="75">
        <f t="shared" si="6"/>
        <v>0.10300000000000001</v>
      </c>
      <c r="K170" s="75">
        <f t="shared" si="6"/>
        <v>56.559999999999995</v>
      </c>
      <c r="L170" s="75">
        <f t="shared" si="6"/>
        <v>220.39</v>
      </c>
      <c r="M170" s="75">
        <f t="shared" si="6"/>
        <v>260.14</v>
      </c>
      <c r="N170" s="75">
        <f t="shared" si="6"/>
        <v>127.92</v>
      </c>
      <c r="O170" s="75">
        <f t="shared" si="6"/>
        <v>7.36</v>
      </c>
    </row>
    <row r="171" spans="1:15" x14ac:dyDescent="0.25">
      <c r="A171" s="40"/>
      <c r="B171" s="37"/>
      <c r="C171" s="60"/>
      <c r="D171" s="75"/>
      <c r="E171" s="75"/>
      <c r="F171" s="75"/>
      <c r="G171" s="76"/>
      <c r="H171" s="75"/>
      <c r="I171" s="75"/>
      <c r="J171" s="75"/>
      <c r="K171" s="75"/>
      <c r="L171" s="75"/>
      <c r="M171" s="75"/>
      <c r="N171" s="75"/>
      <c r="O171" s="75"/>
    </row>
    <row r="172" spans="1:15" x14ac:dyDescent="0.25">
      <c r="A172" s="38"/>
      <c r="B172" s="37" t="s">
        <v>103</v>
      </c>
      <c r="C172" s="38"/>
      <c r="D172" s="75">
        <f>(D23+D38+D51+D69+D86+D104+D119+D136+D153+D170)/10</f>
        <v>26.3904</v>
      </c>
      <c r="E172" s="75">
        <f>(E23+E38+E51+E69+E86+E104+E119+E136+E153+E170)/10</f>
        <v>23.111000000000001</v>
      </c>
      <c r="F172" s="75">
        <f>(F23+F38+F51+F69+F86+F104+F119+F136+F153+F170)/10</f>
        <v>104.4598</v>
      </c>
      <c r="G172" s="76">
        <f>(G23+G38+G51+G69+G86+G104+G119+G136+G153+G170)/10</f>
        <v>725.98599999999988</v>
      </c>
      <c r="H172" s="75">
        <f>(H23+H38+H53+H69+H87+H104+H119+H136+H153+H170)/10</f>
        <v>0.29474999999999996</v>
      </c>
      <c r="I172" s="75">
        <f>(I23+I38+I53+I69+I87+I104+I119+I136+I153+I170)/10</f>
        <v>38.279000000000003</v>
      </c>
      <c r="J172" s="75">
        <f>(J23+J38+J53+J69+J87+J104+J119+J136+J153+J170)/10</f>
        <v>8.5640000000000008E-2</v>
      </c>
      <c r="K172" s="75">
        <f>(K23+K38+K53+K69+K87+K104+K119+K136+K153+K170)/10</f>
        <v>10.011999999999999</v>
      </c>
      <c r="L172" s="75">
        <f>(L23+L38+L53+L69+L87+L104+L119+L136+L153+L170)/10</f>
        <v>159.346</v>
      </c>
      <c r="M172" s="75">
        <f>(M23+M38+M53+M69+M87+M104+M119+M136+M153+M170)/10</f>
        <v>366.17700000000002</v>
      </c>
      <c r="N172" s="75">
        <f>(N23+N38+N53+N69+N87+N104+N119+N136+N153+N170)/10</f>
        <v>118.349</v>
      </c>
      <c r="O172" s="75">
        <f>(O23+O38+O53+O69+O87+O104+O119+O136+O153+O170)/10</f>
        <v>6.164600000000001</v>
      </c>
    </row>
    <row r="173" spans="1:15" x14ac:dyDescent="0.25">
      <c r="A173" s="60"/>
      <c r="B173" s="37"/>
      <c r="C173" s="60"/>
      <c r="D173" s="75">
        <v>1.06</v>
      </c>
      <c r="E173" s="75">
        <v>1</v>
      </c>
      <c r="F173" s="75">
        <v>4.5999999999999996</v>
      </c>
      <c r="G173" s="76"/>
      <c r="H173" s="75"/>
      <c r="I173" s="75"/>
      <c r="J173" s="75"/>
      <c r="K173" s="75"/>
      <c r="L173" s="75">
        <v>1</v>
      </c>
      <c r="M173" s="75">
        <v>2.06</v>
      </c>
      <c r="N173" s="75"/>
      <c r="O173" s="75"/>
    </row>
    <row r="174" spans="1:15" x14ac:dyDescent="0.25">
      <c r="A174" s="26" t="s">
        <v>107</v>
      </c>
      <c r="B174" s="29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</row>
  </sheetData>
  <mergeCells count="103">
    <mergeCell ref="T4:U4"/>
    <mergeCell ref="A1:B1"/>
    <mergeCell ref="N1:O1"/>
    <mergeCell ref="P1:T1"/>
    <mergeCell ref="A2:B2"/>
    <mergeCell ref="P2:T2"/>
    <mergeCell ref="K2:N2"/>
    <mergeCell ref="J1:M1"/>
    <mergeCell ref="L11:O11"/>
    <mergeCell ref="A11:A12"/>
    <mergeCell ref="B11:B12"/>
    <mergeCell ref="C11:C12"/>
    <mergeCell ref="D11:F11"/>
    <mergeCell ref="H11:K11"/>
    <mergeCell ref="A6:R6"/>
    <mergeCell ref="A7:R7"/>
    <mergeCell ref="A8:R8"/>
    <mergeCell ref="A9:R9"/>
    <mergeCell ref="S6:U9"/>
    <mergeCell ref="A5:B5"/>
    <mergeCell ref="R5:S5"/>
    <mergeCell ref="T5:U5"/>
    <mergeCell ref="P3:U3"/>
    <mergeCell ref="A4:B4"/>
    <mergeCell ref="R4:S4"/>
    <mergeCell ref="A14:O14"/>
    <mergeCell ref="A15:O15"/>
    <mergeCell ref="A27:A28"/>
    <mergeCell ref="B27:B28"/>
    <mergeCell ref="C27:C28"/>
    <mergeCell ref="D27:F27"/>
    <mergeCell ref="H27:K27"/>
    <mergeCell ref="L27:O27"/>
    <mergeCell ref="M4:O4"/>
    <mergeCell ref="L5:M5"/>
    <mergeCell ref="A45:O45"/>
    <mergeCell ref="A46:O46"/>
    <mergeCell ref="A57:A58"/>
    <mergeCell ref="B57:B58"/>
    <mergeCell ref="C57:C58"/>
    <mergeCell ref="D57:F57"/>
    <mergeCell ref="H57:K57"/>
    <mergeCell ref="L57:O57"/>
    <mergeCell ref="A30:A31"/>
    <mergeCell ref="B30:O30"/>
    <mergeCell ref="B31:O31"/>
    <mergeCell ref="A42:A43"/>
    <mergeCell ref="B42:B43"/>
    <mergeCell ref="C42:C43"/>
    <mergeCell ref="D42:F42"/>
    <mergeCell ref="H42:K42"/>
    <mergeCell ref="L42:O42"/>
    <mergeCell ref="A60:A61"/>
    <mergeCell ref="B60:O60"/>
    <mergeCell ref="B61:O61"/>
    <mergeCell ref="A74:A75"/>
    <mergeCell ref="B74:B75"/>
    <mergeCell ref="C74:C75"/>
    <mergeCell ref="D74:F74"/>
    <mergeCell ref="H74:K74"/>
    <mergeCell ref="L74:O74"/>
    <mergeCell ref="A94:O94"/>
    <mergeCell ref="A95:O95"/>
    <mergeCell ref="A108:A109"/>
    <mergeCell ref="B108:B109"/>
    <mergeCell ref="C108:C109"/>
    <mergeCell ref="D108:F108"/>
    <mergeCell ref="H108:K108"/>
    <mergeCell ref="L108:O108"/>
    <mergeCell ref="A77:O77"/>
    <mergeCell ref="A78:O78"/>
    <mergeCell ref="A91:A92"/>
    <mergeCell ref="B91:B92"/>
    <mergeCell ref="C91:C92"/>
    <mergeCell ref="D91:F91"/>
    <mergeCell ref="H91:K91"/>
    <mergeCell ref="L91:O91"/>
    <mergeCell ref="A127:O127"/>
    <mergeCell ref="A128:O128"/>
    <mergeCell ref="A141:A142"/>
    <mergeCell ref="B141:B142"/>
    <mergeCell ref="C141:C142"/>
    <mergeCell ref="D141:F141"/>
    <mergeCell ref="H141:K141"/>
    <mergeCell ref="L141:O141"/>
    <mergeCell ref="A111:O111"/>
    <mergeCell ref="A112:O112"/>
    <mergeCell ref="A124:A125"/>
    <mergeCell ref="B124:B125"/>
    <mergeCell ref="C124:C125"/>
    <mergeCell ref="D124:F124"/>
    <mergeCell ref="H124:K124"/>
    <mergeCell ref="L124:O124"/>
    <mergeCell ref="A161:O161"/>
    <mergeCell ref="A162:O162"/>
    <mergeCell ref="A144:O144"/>
    <mergeCell ref="A145:O145"/>
    <mergeCell ref="A158:A159"/>
    <mergeCell ref="B158:B159"/>
    <mergeCell ref="C158:C159"/>
    <mergeCell ref="D158:F158"/>
    <mergeCell ref="H158:K158"/>
    <mergeCell ref="L158:O158"/>
  </mergeCells>
  <pageMargins left="0.23622047244094491" right="0.27559055118110237" top="0.22" bottom="0.16" header="0.22" footer="0.46"/>
  <pageSetup paperSize="9" scale="84" orientation="landscape" horizontalDpi="180" verticalDpi="180" r:id="rId1"/>
  <rowBreaks count="9" manualBreakCount="9">
    <brk id="25" max="14" man="1"/>
    <brk id="40" max="14" man="1"/>
    <brk id="55" max="14" man="1"/>
    <brk id="72" max="14" man="1"/>
    <brk id="89" max="14" man="1"/>
    <brk id="106" max="14" man="1"/>
    <brk id="122" max="14" man="1"/>
    <brk id="139" max="14" man="1"/>
    <brk id="15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opLeftCell="A142" workbookViewId="0">
      <selection activeCell="A149" sqref="A149:O149"/>
    </sheetView>
  </sheetViews>
  <sheetFormatPr defaultRowHeight="15" x14ac:dyDescent="0.25"/>
  <cols>
    <col min="2" max="2" width="42" customWidth="1"/>
  </cols>
  <sheetData>
    <row r="1" spans="1:15" ht="24.75" customHeight="1" thickBot="1" x14ac:dyDescent="0.3">
      <c r="A1" s="118" t="s">
        <v>0</v>
      </c>
      <c r="B1" s="118" t="s">
        <v>1</v>
      </c>
      <c r="C1" s="118" t="s">
        <v>2</v>
      </c>
      <c r="D1" s="120" t="s">
        <v>3</v>
      </c>
      <c r="E1" s="121"/>
      <c r="F1" s="122"/>
      <c r="G1" s="1" t="s">
        <v>4</v>
      </c>
      <c r="H1" s="120" t="s">
        <v>6</v>
      </c>
      <c r="I1" s="121"/>
      <c r="J1" s="121"/>
      <c r="K1" s="122"/>
      <c r="L1" s="120" t="s">
        <v>7</v>
      </c>
      <c r="M1" s="121"/>
      <c r="N1" s="121"/>
      <c r="O1" s="122"/>
    </row>
    <row r="2" spans="1:15" ht="39" thickBot="1" x14ac:dyDescent="0.3">
      <c r="A2" s="119"/>
      <c r="B2" s="119"/>
      <c r="C2" s="119"/>
      <c r="D2" s="2" t="s">
        <v>8</v>
      </c>
      <c r="E2" s="2" t="s">
        <v>9</v>
      </c>
      <c r="F2" s="2" t="s">
        <v>10</v>
      </c>
      <c r="G2" s="2" t="s">
        <v>5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</row>
    <row r="3" spans="1:15" ht="15.75" thickBot="1" x14ac:dyDescent="0.3">
      <c r="A3" s="3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109" t="s">
        <v>19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 ht="15.75" thickBot="1" x14ac:dyDescent="0.3">
      <c r="A5" s="112" t="s">
        <v>20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</row>
    <row r="6" spans="1:15" ht="21" customHeight="1" thickBot="1" x14ac:dyDescent="0.3">
      <c r="A6" s="16">
        <v>15</v>
      </c>
      <c r="B6" s="6" t="s">
        <v>21</v>
      </c>
      <c r="C6" s="2">
        <v>20</v>
      </c>
      <c r="D6" s="2">
        <v>4.6399999999999997</v>
      </c>
      <c r="E6" s="2">
        <v>5.9</v>
      </c>
      <c r="F6" s="2" t="s">
        <v>22</v>
      </c>
      <c r="G6" s="2">
        <v>72</v>
      </c>
      <c r="H6" s="2">
        <v>1E-3</v>
      </c>
      <c r="I6" s="2">
        <v>0.14000000000000001</v>
      </c>
      <c r="J6" s="2">
        <v>5.1999999999999998E-2</v>
      </c>
      <c r="K6" s="2">
        <v>0.1</v>
      </c>
      <c r="L6" s="2">
        <v>176</v>
      </c>
      <c r="M6" s="2">
        <v>100</v>
      </c>
      <c r="N6" s="2">
        <v>7</v>
      </c>
      <c r="O6" s="2">
        <v>0.2</v>
      </c>
    </row>
    <row r="7" spans="1:15" ht="27.75" customHeight="1" thickBot="1" x14ac:dyDescent="0.3">
      <c r="A7" s="16">
        <v>173</v>
      </c>
      <c r="B7" s="6" t="s">
        <v>23</v>
      </c>
      <c r="C7" s="2">
        <v>210</v>
      </c>
      <c r="D7" s="2">
        <v>8.31</v>
      </c>
      <c r="E7" s="2">
        <v>13.12</v>
      </c>
      <c r="F7" s="2">
        <v>37.630000000000003</v>
      </c>
      <c r="G7" s="2">
        <v>303</v>
      </c>
      <c r="H7" s="2">
        <v>0.18</v>
      </c>
      <c r="I7" s="2">
        <v>0.96</v>
      </c>
      <c r="J7" s="2">
        <v>5.8000000000000003E-2</v>
      </c>
      <c r="K7" s="2">
        <v>0.62</v>
      </c>
      <c r="L7" s="2">
        <v>149.62</v>
      </c>
      <c r="M7" s="2">
        <v>234.98</v>
      </c>
      <c r="N7" s="2">
        <v>70.819999999999993</v>
      </c>
      <c r="O7" s="2">
        <v>1.73</v>
      </c>
    </row>
    <row r="8" spans="1:15" ht="15.75" thickBot="1" x14ac:dyDescent="0.3">
      <c r="A8" s="16">
        <v>376</v>
      </c>
      <c r="B8" s="6" t="s">
        <v>24</v>
      </c>
      <c r="C8" s="2">
        <v>200</v>
      </c>
      <c r="D8" s="2">
        <v>7.0000000000000007E-2</v>
      </c>
      <c r="E8" s="2">
        <v>0.02</v>
      </c>
      <c r="F8" s="2">
        <v>15</v>
      </c>
      <c r="G8" s="2">
        <v>60</v>
      </c>
      <c r="H8" s="2" t="s">
        <v>22</v>
      </c>
      <c r="I8" s="2">
        <v>0.03</v>
      </c>
      <c r="J8" s="2" t="s">
        <v>22</v>
      </c>
      <c r="K8" s="2" t="s">
        <v>22</v>
      </c>
      <c r="L8" s="2">
        <v>11.1</v>
      </c>
      <c r="M8" s="2">
        <v>2.8</v>
      </c>
      <c r="N8" s="2">
        <v>1.4</v>
      </c>
      <c r="O8" s="2">
        <v>0.28000000000000003</v>
      </c>
    </row>
    <row r="9" spans="1:15" ht="17.25" customHeight="1" thickBot="1" x14ac:dyDescent="0.3">
      <c r="A9" s="16" t="s">
        <v>25</v>
      </c>
      <c r="B9" s="6" t="s">
        <v>26</v>
      </c>
      <c r="C9" s="2">
        <v>38</v>
      </c>
      <c r="D9" s="2">
        <v>3.16</v>
      </c>
      <c r="E9" s="2">
        <v>0.4</v>
      </c>
      <c r="F9" s="2">
        <v>19.32</v>
      </c>
      <c r="G9" s="2">
        <v>93.52</v>
      </c>
      <c r="H9" s="2">
        <v>0.04</v>
      </c>
      <c r="I9" s="2" t="s">
        <v>22</v>
      </c>
      <c r="J9" s="2" t="s">
        <v>22</v>
      </c>
      <c r="K9" s="2">
        <v>0.52</v>
      </c>
      <c r="L9" s="2">
        <v>9.1999999999999993</v>
      </c>
      <c r="M9" s="2">
        <v>34.799999999999997</v>
      </c>
      <c r="N9" s="2">
        <v>13.2</v>
      </c>
      <c r="O9" s="2">
        <v>0.44</v>
      </c>
    </row>
    <row r="10" spans="1:15" ht="15.75" thickBot="1" x14ac:dyDescent="0.3">
      <c r="A10" s="7"/>
      <c r="B10" s="9" t="s">
        <v>27</v>
      </c>
      <c r="C10" s="2"/>
      <c r="D10" s="5"/>
      <c r="E10" s="5"/>
      <c r="F10" s="5"/>
      <c r="G10" s="10">
        <v>528.52</v>
      </c>
      <c r="H10" s="5"/>
      <c r="I10" s="5"/>
      <c r="J10" s="5"/>
      <c r="K10" s="5"/>
      <c r="L10" s="5"/>
      <c r="M10" s="5"/>
      <c r="N10" s="5"/>
      <c r="O10" s="5"/>
    </row>
    <row r="11" spans="1:15" ht="15.75" thickBot="1" x14ac:dyDescent="0.3">
      <c r="A11" s="115" t="s">
        <v>28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7"/>
    </row>
    <row r="12" spans="1:15" ht="19.5" customHeight="1" thickBot="1" x14ac:dyDescent="0.3">
      <c r="A12" s="17" t="s">
        <v>25</v>
      </c>
      <c r="B12" s="14" t="s">
        <v>40</v>
      </c>
      <c r="C12" s="15">
        <v>60</v>
      </c>
      <c r="D12" s="15">
        <v>1.2</v>
      </c>
      <c r="E12" s="15">
        <v>5.4</v>
      </c>
      <c r="F12" s="15">
        <v>4.68</v>
      </c>
      <c r="G12" s="15">
        <v>72</v>
      </c>
      <c r="H12" s="15">
        <v>0.01</v>
      </c>
      <c r="I12" s="15">
        <v>4.2</v>
      </c>
      <c r="J12" s="15">
        <v>0.01</v>
      </c>
      <c r="K12" s="15" t="s">
        <v>22</v>
      </c>
      <c r="L12" s="15">
        <v>30</v>
      </c>
      <c r="M12" s="15">
        <v>22.2</v>
      </c>
      <c r="N12" s="15">
        <v>9</v>
      </c>
      <c r="O12" s="15">
        <v>0.42</v>
      </c>
    </row>
    <row r="13" spans="1:15" ht="17.25" customHeight="1" thickBot="1" x14ac:dyDescent="0.3">
      <c r="A13" s="16">
        <v>111</v>
      </c>
      <c r="B13" s="6" t="s">
        <v>93</v>
      </c>
      <c r="C13" s="2" t="s">
        <v>50</v>
      </c>
      <c r="D13" s="2">
        <v>4</v>
      </c>
      <c r="E13" s="2">
        <v>5.94</v>
      </c>
      <c r="F13" s="2">
        <v>13</v>
      </c>
      <c r="G13" s="2">
        <v>133.88999999999999</v>
      </c>
      <c r="H13" s="2">
        <v>0.05</v>
      </c>
      <c r="I13" s="2">
        <v>0.95</v>
      </c>
      <c r="J13" s="2" t="s">
        <v>22</v>
      </c>
      <c r="K13" s="2">
        <v>2.62</v>
      </c>
      <c r="L13" s="2">
        <v>27.3</v>
      </c>
      <c r="M13" s="2">
        <v>36.770000000000003</v>
      </c>
      <c r="N13" s="2">
        <v>15.22</v>
      </c>
      <c r="O13" s="2">
        <v>0.72</v>
      </c>
    </row>
    <row r="14" spans="1:15" ht="15.75" thickBot="1" x14ac:dyDescent="0.3">
      <c r="A14" s="16">
        <v>291</v>
      </c>
      <c r="B14" s="6" t="s">
        <v>95</v>
      </c>
      <c r="C14" s="2" t="s">
        <v>94</v>
      </c>
      <c r="D14" s="2">
        <v>12.71</v>
      </c>
      <c r="E14" s="2">
        <v>7.85</v>
      </c>
      <c r="F14" s="2">
        <v>26.8</v>
      </c>
      <c r="G14" s="2">
        <v>229</v>
      </c>
      <c r="H14" s="2">
        <v>0.08</v>
      </c>
      <c r="I14" s="2">
        <v>4.5199999999999996</v>
      </c>
      <c r="J14" s="2">
        <v>1.4999999999999999E-2</v>
      </c>
      <c r="K14" s="2">
        <v>0.37</v>
      </c>
      <c r="L14" s="2">
        <v>34.76</v>
      </c>
      <c r="M14" s="2">
        <v>131.5</v>
      </c>
      <c r="N14" s="2">
        <v>40.53</v>
      </c>
      <c r="O14" s="2">
        <v>1.48</v>
      </c>
    </row>
    <row r="15" spans="1:15" ht="16.5" customHeight="1" thickBot="1" x14ac:dyDescent="0.3">
      <c r="A15" s="16">
        <v>350</v>
      </c>
      <c r="B15" s="6" t="s">
        <v>30</v>
      </c>
      <c r="C15" s="2">
        <v>200</v>
      </c>
      <c r="D15" s="2">
        <v>0.1</v>
      </c>
      <c r="E15" s="2" t="s">
        <v>22</v>
      </c>
      <c r="F15" s="2">
        <v>29</v>
      </c>
      <c r="G15" s="2">
        <v>110</v>
      </c>
      <c r="H15" s="2" t="s">
        <v>22</v>
      </c>
      <c r="I15" s="2">
        <v>1.4</v>
      </c>
      <c r="J15" s="2" t="s">
        <v>22</v>
      </c>
      <c r="K15" s="2" t="s">
        <v>22</v>
      </c>
      <c r="L15" s="2">
        <v>9.8000000000000007</v>
      </c>
      <c r="M15" s="2">
        <v>8.6</v>
      </c>
      <c r="N15" s="2">
        <v>1.6</v>
      </c>
      <c r="O15" s="2">
        <v>0.2</v>
      </c>
    </row>
    <row r="16" spans="1:15" ht="16.5" customHeight="1" thickBot="1" x14ac:dyDescent="0.3">
      <c r="A16" s="17" t="s">
        <v>25</v>
      </c>
      <c r="B16" s="14" t="s">
        <v>26</v>
      </c>
      <c r="C16" s="15">
        <v>19</v>
      </c>
      <c r="D16" s="15">
        <v>1.58</v>
      </c>
      <c r="E16" s="15">
        <v>0.2</v>
      </c>
      <c r="F16" s="15">
        <v>9.66</v>
      </c>
      <c r="G16" s="15">
        <v>45.98</v>
      </c>
      <c r="H16" s="15">
        <v>0.02</v>
      </c>
      <c r="I16" s="2" t="s">
        <v>22</v>
      </c>
      <c r="J16" s="2" t="s">
        <v>22</v>
      </c>
      <c r="K16" s="15">
        <v>0.26</v>
      </c>
      <c r="L16" s="15">
        <v>4.5999999999999996</v>
      </c>
      <c r="M16" s="15">
        <v>17.399999999999999</v>
      </c>
      <c r="N16" s="15">
        <v>13.2</v>
      </c>
      <c r="O16" s="15">
        <v>0.44</v>
      </c>
    </row>
    <row r="17" spans="1:15" ht="18" customHeight="1" thickBot="1" x14ac:dyDescent="0.3">
      <c r="A17" s="17" t="s">
        <v>25</v>
      </c>
      <c r="B17" s="14" t="s">
        <v>31</v>
      </c>
      <c r="C17" s="15">
        <v>40</v>
      </c>
      <c r="D17" s="15">
        <v>2.2400000000000002</v>
      </c>
      <c r="E17" s="15">
        <v>0.52</v>
      </c>
      <c r="F17" s="15">
        <v>23.7</v>
      </c>
      <c r="G17" s="15">
        <v>91.96</v>
      </c>
      <c r="H17" s="15">
        <v>0.05</v>
      </c>
      <c r="I17" s="2" t="s">
        <v>22</v>
      </c>
      <c r="J17" s="2" t="s">
        <v>22</v>
      </c>
      <c r="K17" s="15">
        <v>0.36</v>
      </c>
      <c r="L17" s="15">
        <v>9.1999999999999993</v>
      </c>
      <c r="M17" s="15">
        <v>42.4</v>
      </c>
      <c r="N17" s="15">
        <v>10</v>
      </c>
      <c r="O17" s="15">
        <v>1.24</v>
      </c>
    </row>
    <row r="18" spans="1:15" ht="15.75" thickBot="1" x14ac:dyDescent="0.3">
      <c r="A18" s="7"/>
      <c r="B18" s="9" t="s">
        <v>27</v>
      </c>
      <c r="C18" s="2"/>
      <c r="D18" s="5"/>
      <c r="E18" s="5"/>
      <c r="F18" s="5"/>
      <c r="G18" s="10">
        <v>682.83</v>
      </c>
      <c r="H18" s="5"/>
      <c r="I18" s="5"/>
      <c r="J18" s="5"/>
      <c r="K18" s="5"/>
      <c r="L18" s="5"/>
      <c r="M18" s="5"/>
      <c r="N18" s="5"/>
      <c r="O18" s="5"/>
    </row>
    <row r="19" spans="1:15" ht="15.75" thickBot="1" x14ac:dyDescent="0.3">
      <c r="A19" s="7"/>
      <c r="B19" s="9" t="s">
        <v>33</v>
      </c>
      <c r="C19" s="2"/>
      <c r="D19" s="5"/>
      <c r="E19" s="5"/>
      <c r="F19" s="5"/>
      <c r="G19" s="10">
        <f>G10+G18</f>
        <v>1211.3499999999999</v>
      </c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12"/>
    </row>
    <row r="21" spans="1:15" ht="15.75" thickBot="1" x14ac:dyDescent="0.3">
      <c r="A21" s="12"/>
    </row>
    <row r="22" spans="1:15" ht="24.75" customHeight="1" thickBot="1" x14ac:dyDescent="0.3">
      <c r="A22" s="118" t="s">
        <v>0</v>
      </c>
      <c r="B22" s="118" t="s">
        <v>1</v>
      </c>
      <c r="C22" s="118" t="s">
        <v>2</v>
      </c>
      <c r="D22" s="120" t="s">
        <v>3</v>
      </c>
      <c r="E22" s="121"/>
      <c r="F22" s="122"/>
      <c r="G22" s="1" t="s">
        <v>4</v>
      </c>
      <c r="H22" s="120" t="s">
        <v>6</v>
      </c>
      <c r="I22" s="121"/>
      <c r="J22" s="121"/>
      <c r="K22" s="122"/>
      <c r="L22" s="120" t="s">
        <v>7</v>
      </c>
      <c r="M22" s="121"/>
      <c r="N22" s="121"/>
      <c r="O22" s="122"/>
    </row>
    <row r="23" spans="1:15" ht="39" thickBot="1" x14ac:dyDescent="0.3">
      <c r="A23" s="119"/>
      <c r="B23" s="119"/>
      <c r="C23" s="119"/>
      <c r="D23" s="2" t="s">
        <v>8</v>
      </c>
      <c r="E23" s="2" t="s">
        <v>9</v>
      </c>
      <c r="F23" s="2" t="s">
        <v>10</v>
      </c>
      <c r="G23" s="2" t="s">
        <v>5</v>
      </c>
      <c r="H23" s="2" t="s">
        <v>11</v>
      </c>
      <c r="I23" s="2" t="s">
        <v>12</v>
      </c>
      <c r="J23" s="2" t="s">
        <v>13</v>
      </c>
      <c r="K23" s="2" t="s">
        <v>14</v>
      </c>
      <c r="L23" s="2" t="s">
        <v>15</v>
      </c>
      <c r="M23" s="2" t="s">
        <v>16</v>
      </c>
      <c r="N23" s="2" t="s">
        <v>17</v>
      </c>
      <c r="O23" s="2" t="s">
        <v>18</v>
      </c>
    </row>
    <row r="24" spans="1:15" ht="15.75" thickBot="1" x14ac:dyDescent="0.3">
      <c r="A24" s="3">
        <v>1</v>
      </c>
      <c r="B24" s="2">
        <v>2</v>
      </c>
      <c r="C24" s="2">
        <v>3</v>
      </c>
      <c r="D24" s="2">
        <v>4</v>
      </c>
      <c r="E24" s="2">
        <v>5</v>
      </c>
      <c r="F24" s="2">
        <v>6</v>
      </c>
      <c r="G24" s="2">
        <v>7</v>
      </c>
      <c r="H24" s="2">
        <v>8</v>
      </c>
      <c r="I24" s="2">
        <v>9</v>
      </c>
      <c r="J24" s="2">
        <v>10</v>
      </c>
      <c r="K24" s="2">
        <v>11</v>
      </c>
      <c r="L24" s="2">
        <v>12</v>
      </c>
      <c r="M24" s="2">
        <v>13</v>
      </c>
      <c r="N24" s="2">
        <v>14</v>
      </c>
      <c r="O24" s="2">
        <v>15</v>
      </c>
    </row>
    <row r="25" spans="1:15" ht="15.75" thickBot="1" x14ac:dyDescent="0.3">
      <c r="A25" s="12"/>
    </row>
    <row r="26" spans="1:15" x14ac:dyDescent="0.25">
      <c r="A26" s="125"/>
      <c r="B26" s="109" t="s">
        <v>34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/>
    </row>
    <row r="27" spans="1:15" ht="15.75" thickBot="1" x14ac:dyDescent="0.3">
      <c r="A27" s="126"/>
      <c r="B27" s="112" t="s">
        <v>35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4"/>
    </row>
    <row r="28" spans="1:15" ht="15.75" thickBot="1" x14ac:dyDescent="0.3">
      <c r="A28" s="16">
        <v>243</v>
      </c>
      <c r="B28" s="6" t="s">
        <v>68</v>
      </c>
      <c r="C28" s="2">
        <v>50</v>
      </c>
      <c r="D28" s="2">
        <v>5.51</v>
      </c>
      <c r="E28" s="2">
        <v>11.95</v>
      </c>
      <c r="F28" s="2">
        <v>0.19</v>
      </c>
      <c r="G28" s="2">
        <v>131</v>
      </c>
      <c r="H28" s="2">
        <v>0.09</v>
      </c>
      <c r="I28" s="2" t="s">
        <v>22</v>
      </c>
      <c r="J28" s="2" t="s">
        <v>22</v>
      </c>
      <c r="K28" s="2">
        <v>0.19</v>
      </c>
      <c r="L28" s="2">
        <v>17.3</v>
      </c>
      <c r="M28" s="2">
        <v>79.5</v>
      </c>
      <c r="N28" s="2">
        <v>10</v>
      </c>
      <c r="O28" s="2">
        <v>0.88</v>
      </c>
    </row>
    <row r="29" spans="1:15" ht="15.75" thickBot="1" x14ac:dyDescent="0.3">
      <c r="A29" s="16">
        <v>309</v>
      </c>
      <c r="B29" s="6" t="s">
        <v>53</v>
      </c>
      <c r="C29" s="2">
        <v>150</v>
      </c>
      <c r="D29" s="2">
        <v>5.52</v>
      </c>
      <c r="E29" s="2">
        <v>4.5199999999999996</v>
      </c>
      <c r="F29" s="2">
        <v>26.45</v>
      </c>
      <c r="G29" s="2">
        <v>168.45</v>
      </c>
      <c r="H29" s="2">
        <v>0.06</v>
      </c>
      <c r="I29" s="2" t="s">
        <v>22</v>
      </c>
      <c r="J29" s="2" t="s">
        <v>22</v>
      </c>
      <c r="K29" s="2">
        <v>0.97</v>
      </c>
      <c r="L29" s="2">
        <v>4.8600000000000003</v>
      </c>
      <c r="M29" s="2">
        <v>37.17</v>
      </c>
      <c r="N29" s="2">
        <v>21.12</v>
      </c>
      <c r="O29" s="2">
        <v>1.1100000000000001</v>
      </c>
    </row>
    <row r="30" spans="1:15" ht="15.75" thickBot="1" x14ac:dyDescent="0.3">
      <c r="A30" s="16">
        <v>376</v>
      </c>
      <c r="B30" s="6" t="s">
        <v>24</v>
      </c>
      <c r="C30" s="2">
        <v>200</v>
      </c>
      <c r="D30" s="2">
        <v>7.0000000000000007E-2</v>
      </c>
      <c r="E30" s="2">
        <v>0.02</v>
      </c>
      <c r="F30" s="2">
        <v>15</v>
      </c>
      <c r="G30" s="2">
        <v>60</v>
      </c>
      <c r="H30" s="2" t="s">
        <v>22</v>
      </c>
      <c r="I30" s="2">
        <v>0.03</v>
      </c>
      <c r="J30" s="2" t="s">
        <v>22</v>
      </c>
      <c r="K30" s="2" t="s">
        <v>22</v>
      </c>
      <c r="L30" s="2">
        <v>11.1</v>
      </c>
      <c r="M30" s="2">
        <v>2.8</v>
      </c>
      <c r="N30" s="2">
        <v>1.4</v>
      </c>
      <c r="O30" s="2">
        <v>0.28000000000000003</v>
      </c>
    </row>
    <row r="31" spans="1:15" ht="15.75" thickBot="1" x14ac:dyDescent="0.3">
      <c r="A31" s="16" t="s">
        <v>25</v>
      </c>
      <c r="B31" s="6" t="s">
        <v>26</v>
      </c>
      <c r="C31" s="2">
        <v>38</v>
      </c>
      <c r="D31" s="2">
        <v>3.16</v>
      </c>
      <c r="E31" s="2">
        <v>0.4</v>
      </c>
      <c r="F31" s="2">
        <v>19.32</v>
      </c>
      <c r="G31" s="2">
        <v>93.52</v>
      </c>
      <c r="H31" s="2">
        <v>0.04</v>
      </c>
      <c r="I31" s="2" t="s">
        <v>22</v>
      </c>
      <c r="J31" s="2" t="s">
        <v>22</v>
      </c>
      <c r="K31" s="2">
        <v>0.52</v>
      </c>
      <c r="L31" s="2">
        <v>9.1999999999999993</v>
      </c>
      <c r="M31" s="2">
        <v>34.799999999999997</v>
      </c>
      <c r="N31" s="2">
        <v>13.2</v>
      </c>
      <c r="O31" s="2">
        <v>0.44</v>
      </c>
    </row>
    <row r="32" spans="1:15" ht="15.75" thickBot="1" x14ac:dyDescent="0.3">
      <c r="A32" s="7"/>
      <c r="B32" s="9" t="s">
        <v>39</v>
      </c>
      <c r="C32" s="2"/>
      <c r="D32" s="5"/>
      <c r="E32" s="5"/>
      <c r="F32" s="5"/>
      <c r="G32" s="10">
        <v>452.97</v>
      </c>
      <c r="H32" s="5"/>
      <c r="I32" s="5"/>
      <c r="J32" s="5"/>
      <c r="K32" s="5"/>
      <c r="L32" s="5"/>
      <c r="M32" s="5"/>
      <c r="N32" s="5"/>
      <c r="O32" s="5"/>
    </row>
    <row r="33" spans="1:15" ht="15.75" thickBot="1" x14ac:dyDescent="0.3">
      <c r="A33" s="7"/>
      <c r="B33" s="115" t="s">
        <v>28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 ht="15.75" thickBot="1" x14ac:dyDescent="0.3">
      <c r="A34" s="16">
        <v>62</v>
      </c>
      <c r="B34" s="6" t="s">
        <v>71</v>
      </c>
      <c r="C34" s="2">
        <v>60</v>
      </c>
      <c r="D34" s="2">
        <v>0.74</v>
      </c>
      <c r="E34" s="2">
        <v>0.06</v>
      </c>
      <c r="F34" s="2">
        <v>6.89</v>
      </c>
      <c r="G34" s="2">
        <v>49.02</v>
      </c>
      <c r="H34" s="2">
        <v>0.04</v>
      </c>
      <c r="I34" s="2">
        <v>2.0099999999999998</v>
      </c>
      <c r="J34" s="2" t="s">
        <v>22</v>
      </c>
      <c r="K34" s="2">
        <v>8.0399999999999991</v>
      </c>
      <c r="L34" s="2">
        <v>15.46</v>
      </c>
      <c r="M34" s="2">
        <v>32.659999999999997</v>
      </c>
      <c r="N34" s="2">
        <v>21.62</v>
      </c>
      <c r="O34" s="2">
        <v>0.4</v>
      </c>
    </row>
    <row r="35" spans="1:15" ht="15.75" thickBot="1" x14ac:dyDescent="0.3">
      <c r="A35" s="16">
        <v>99</v>
      </c>
      <c r="B35" s="6" t="s">
        <v>41</v>
      </c>
      <c r="C35" s="2" t="s">
        <v>29</v>
      </c>
      <c r="D35" s="2">
        <v>4.3899999999999997</v>
      </c>
      <c r="E35" s="2">
        <v>6.23</v>
      </c>
      <c r="F35" s="2">
        <v>9.5500000000000007</v>
      </c>
      <c r="G35" s="2">
        <v>126.69</v>
      </c>
      <c r="H35" s="2">
        <v>7.0000000000000007E-2</v>
      </c>
      <c r="I35" s="2">
        <v>10.38</v>
      </c>
      <c r="J35" s="2" t="s">
        <v>22</v>
      </c>
      <c r="K35" s="2">
        <v>2.33</v>
      </c>
      <c r="L35" s="2">
        <v>34.85</v>
      </c>
      <c r="M35" s="2">
        <v>49.28</v>
      </c>
      <c r="N35" s="2">
        <v>20.75</v>
      </c>
      <c r="O35" s="2">
        <v>0.78</v>
      </c>
    </row>
    <row r="36" spans="1:15" ht="15.75" thickBot="1" x14ac:dyDescent="0.3">
      <c r="A36" s="16">
        <v>260</v>
      </c>
      <c r="B36" s="6" t="s">
        <v>51</v>
      </c>
      <c r="C36" s="2" t="s">
        <v>52</v>
      </c>
      <c r="D36" s="2">
        <v>5.32</v>
      </c>
      <c r="E36" s="2">
        <v>14.09</v>
      </c>
      <c r="F36" s="2">
        <v>1.45</v>
      </c>
      <c r="G36" s="2">
        <v>154.5</v>
      </c>
      <c r="H36" s="2">
        <v>0.14000000000000001</v>
      </c>
      <c r="I36" s="2">
        <v>0.46</v>
      </c>
      <c r="J36" s="2" t="s">
        <v>22</v>
      </c>
      <c r="K36" s="2">
        <v>1.3</v>
      </c>
      <c r="L36" s="2">
        <v>10</v>
      </c>
      <c r="M36" s="2">
        <v>64.3</v>
      </c>
      <c r="N36" s="2">
        <v>11.19</v>
      </c>
      <c r="O36" s="2">
        <v>1.1100000000000001</v>
      </c>
    </row>
    <row r="37" spans="1:15" ht="15.75" thickBot="1" x14ac:dyDescent="0.3">
      <c r="A37" s="16">
        <v>302</v>
      </c>
      <c r="B37" s="6" t="s">
        <v>60</v>
      </c>
      <c r="C37" s="2">
        <v>150</v>
      </c>
      <c r="D37" s="2">
        <v>8.6</v>
      </c>
      <c r="E37" s="2">
        <v>6.09</v>
      </c>
      <c r="F37" s="2">
        <v>38.64</v>
      </c>
      <c r="G37" s="2">
        <v>243.75</v>
      </c>
      <c r="H37" s="2">
        <v>0.21</v>
      </c>
      <c r="I37" s="2" t="s">
        <v>22</v>
      </c>
      <c r="J37" s="2" t="s">
        <v>22</v>
      </c>
      <c r="K37" s="2">
        <v>0.61</v>
      </c>
      <c r="L37" s="2">
        <v>14.82</v>
      </c>
      <c r="M37" s="2">
        <v>203.9</v>
      </c>
      <c r="N37" s="2">
        <v>135.83000000000001</v>
      </c>
      <c r="O37" s="2">
        <v>4.5599999999999996</v>
      </c>
    </row>
    <row r="38" spans="1:15" ht="15.75" thickBot="1" x14ac:dyDescent="0.3">
      <c r="A38" s="16">
        <v>388</v>
      </c>
      <c r="B38" s="6" t="s">
        <v>45</v>
      </c>
      <c r="C38" s="2">
        <v>200</v>
      </c>
      <c r="D38" s="2">
        <v>0.68</v>
      </c>
      <c r="E38" s="2">
        <v>0.28000000000000003</v>
      </c>
      <c r="F38" s="2">
        <v>20.76</v>
      </c>
      <c r="G38" s="2">
        <v>88.2</v>
      </c>
      <c r="H38" s="2">
        <v>0.01</v>
      </c>
      <c r="I38" s="2">
        <v>100</v>
      </c>
      <c r="J38" s="2" t="s">
        <v>22</v>
      </c>
      <c r="K38" s="2">
        <v>0.76</v>
      </c>
      <c r="L38" s="2">
        <v>21.34</v>
      </c>
      <c r="M38" s="2">
        <v>3.44</v>
      </c>
      <c r="N38" s="2">
        <v>3.44</v>
      </c>
      <c r="O38" s="2">
        <v>0.63</v>
      </c>
    </row>
    <row r="39" spans="1:15" ht="15.75" thickBot="1" x14ac:dyDescent="0.3">
      <c r="A39" s="17" t="s">
        <v>25</v>
      </c>
      <c r="B39" s="14" t="s">
        <v>26</v>
      </c>
      <c r="C39" s="15">
        <v>19</v>
      </c>
      <c r="D39" s="15">
        <v>1.58</v>
      </c>
      <c r="E39" s="15">
        <v>0.2</v>
      </c>
      <c r="F39" s="15">
        <v>9.66</v>
      </c>
      <c r="G39" s="15">
        <v>45.98</v>
      </c>
      <c r="H39" s="15">
        <v>0.02</v>
      </c>
      <c r="I39" s="2" t="s">
        <v>22</v>
      </c>
      <c r="J39" s="2" t="s">
        <v>22</v>
      </c>
      <c r="K39" s="15">
        <v>0.26</v>
      </c>
      <c r="L39" s="15">
        <v>4.5999999999999996</v>
      </c>
      <c r="M39" s="15">
        <v>17.399999999999999</v>
      </c>
      <c r="N39" s="15">
        <v>13.2</v>
      </c>
      <c r="O39" s="15">
        <v>0.44</v>
      </c>
    </row>
    <row r="40" spans="1:15" ht="15.75" thickBot="1" x14ac:dyDescent="0.3">
      <c r="A40" s="17" t="s">
        <v>25</v>
      </c>
      <c r="B40" s="14" t="s">
        <v>31</v>
      </c>
      <c r="C40" s="15">
        <v>40</v>
      </c>
      <c r="D40" s="15">
        <v>2.2400000000000002</v>
      </c>
      <c r="E40" s="15">
        <v>0.52</v>
      </c>
      <c r="F40" s="15">
        <v>23.7</v>
      </c>
      <c r="G40" s="15">
        <v>91.96</v>
      </c>
      <c r="H40" s="15">
        <v>0.05</v>
      </c>
      <c r="I40" s="2" t="s">
        <v>22</v>
      </c>
      <c r="J40" s="2" t="s">
        <v>22</v>
      </c>
      <c r="K40" s="15">
        <v>0.36</v>
      </c>
      <c r="L40" s="15">
        <v>9.1999999999999993</v>
      </c>
      <c r="M40" s="15">
        <v>42.4</v>
      </c>
      <c r="N40" s="15">
        <v>10</v>
      </c>
      <c r="O40" s="15">
        <v>1.24</v>
      </c>
    </row>
    <row r="41" spans="1:15" ht="15.75" thickBot="1" x14ac:dyDescent="0.3">
      <c r="A41" s="7"/>
      <c r="B41" s="9" t="s">
        <v>39</v>
      </c>
      <c r="C41" s="2"/>
      <c r="D41" s="5"/>
      <c r="E41" s="5"/>
      <c r="F41" s="5"/>
      <c r="G41" s="10">
        <v>800.1</v>
      </c>
      <c r="H41" s="5"/>
      <c r="I41" s="5"/>
      <c r="J41" s="5"/>
      <c r="K41" s="5"/>
      <c r="L41" s="5"/>
      <c r="M41" s="5"/>
      <c r="N41" s="5"/>
      <c r="O41" s="5"/>
    </row>
    <row r="42" spans="1:15" ht="15.75" thickBot="1" x14ac:dyDescent="0.3">
      <c r="A42" s="7"/>
      <c r="B42" s="9" t="s">
        <v>33</v>
      </c>
      <c r="C42" s="2"/>
      <c r="D42" s="5"/>
      <c r="E42" s="5"/>
      <c r="F42" s="5"/>
      <c r="G42" s="10">
        <f>G32+G41</f>
        <v>1253.0700000000002</v>
      </c>
      <c r="H42" s="5"/>
      <c r="I42" s="5"/>
      <c r="J42" s="5"/>
      <c r="K42" s="5"/>
      <c r="L42" s="5"/>
      <c r="M42" s="5"/>
      <c r="N42" s="5"/>
      <c r="O42" s="5"/>
    </row>
    <row r="44" spans="1:15" x14ac:dyDescent="0.25">
      <c r="A44" s="12"/>
    </row>
    <row r="45" spans="1:15" ht="15.75" thickBot="1" x14ac:dyDescent="0.3">
      <c r="A45" s="12"/>
    </row>
    <row r="46" spans="1:15" ht="24.75" customHeight="1" thickBot="1" x14ac:dyDescent="0.3">
      <c r="A46" s="118" t="s">
        <v>0</v>
      </c>
      <c r="B46" s="118" t="s">
        <v>1</v>
      </c>
      <c r="C46" s="118" t="s">
        <v>2</v>
      </c>
      <c r="D46" s="120" t="s">
        <v>3</v>
      </c>
      <c r="E46" s="121"/>
      <c r="F46" s="122"/>
      <c r="G46" s="1" t="s">
        <v>4</v>
      </c>
      <c r="H46" s="120" t="s">
        <v>6</v>
      </c>
      <c r="I46" s="121"/>
      <c r="J46" s="121"/>
      <c r="K46" s="122"/>
      <c r="L46" s="120" t="s">
        <v>7</v>
      </c>
      <c r="M46" s="121"/>
      <c r="N46" s="121"/>
      <c r="O46" s="122"/>
    </row>
    <row r="47" spans="1:15" ht="39" thickBot="1" x14ac:dyDescent="0.3">
      <c r="A47" s="119"/>
      <c r="B47" s="119"/>
      <c r="C47" s="119"/>
      <c r="D47" s="2" t="s">
        <v>8</v>
      </c>
      <c r="E47" s="2" t="s">
        <v>9</v>
      </c>
      <c r="F47" s="2" t="s">
        <v>10</v>
      </c>
      <c r="G47" s="2" t="s">
        <v>5</v>
      </c>
      <c r="H47" s="2" t="s">
        <v>11</v>
      </c>
      <c r="I47" s="2" t="s">
        <v>12</v>
      </c>
      <c r="J47" s="2" t="s">
        <v>13</v>
      </c>
      <c r="K47" s="2" t="s">
        <v>14</v>
      </c>
      <c r="L47" s="2" t="s">
        <v>15</v>
      </c>
      <c r="M47" s="2" t="s">
        <v>16</v>
      </c>
      <c r="N47" s="2" t="s">
        <v>17</v>
      </c>
      <c r="O47" s="2" t="s">
        <v>18</v>
      </c>
    </row>
    <row r="48" spans="1:15" ht="15.75" thickBot="1" x14ac:dyDescent="0.3">
      <c r="A48" s="3">
        <v>1</v>
      </c>
      <c r="B48" s="2">
        <v>2</v>
      </c>
      <c r="C48" s="2">
        <v>3</v>
      </c>
      <c r="D48" s="2">
        <v>4</v>
      </c>
      <c r="E48" s="2">
        <v>5</v>
      </c>
      <c r="F48" s="2">
        <v>6</v>
      </c>
      <c r="G48" s="2">
        <v>7</v>
      </c>
      <c r="H48" s="2">
        <v>8</v>
      </c>
      <c r="I48" s="2">
        <v>9</v>
      </c>
      <c r="J48" s="2">
        <v>10</v>
      </c>
      <c r="K48" s="2">
        <v>11</v>
      </c>
      <c r="L48" s="2">
        <v>12</v>
      </c>
      <c r="M48" s="2">
        <v>13</v>
      </c>
      <c r="N48" s="2">
        <v>14</v>
      </c>
      <c r="O48" s="2">
        <v>15</v>
      </c>
    </row>
    <row r="49" spans="1:15" ht="15.75" thickBot="1" x14ac:dyDescent="0.3">
      <c r="A49" s="12"/>
    </row>
    <row r="50" spans="1:15" x14ac:dyDescent="0.25">
      <c r="A50" s="109" t="s">
        <v>46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1"/>
    </row>
    <row r="51" spans="1:15" ht="15.75" thickBot="1" x14ac:dyDescent="0.3">
      <c r="A51" s="112" t="s">
        <v>35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4"/>
    </row>
    <row r="52" spans="1:15" ht="15.75" thickBot="1" x14ac:dyDescent="0.3">
      <c r="A52" s="16" t="s">
        <v>25</v>
      </c>
      <c r="B52" s="6" t="s">
        <v>36</v>
      </c>
      <c r="C52" s="2">
        <v>20</v>
      </c>
      <c r="D52" s="2">
        <v>1.5</v>
      </c>
      <c r="E52" s="2">
        <v>2</v>
      </c>
      <c r="F52" s="2">
        <v>14.9</v>
      </c>
      <c r="G52" s="2">
        <v>83.4</v>
      </c>
      <c r="H52" s="2">
        <v>0.02</v>
      </c>
      <c r="I52" s="2">
        <v>0</v>
      </c>
      <c r="J52" s="2">
        <v>2.2000000000000002</v>
      </c>
      <c r="K52" s="2">
        <v>0.7</v>
      </c>
      <c r="L52" s="2">
        <v>5.8</v>
      </c>
      <c r="M52" s="2">
        <v>18</v>
      </c>
      <c r="N52" s="2">
        <v>4</v>
      </c>
      <c r="O52" s="2">
        <v>0.42</v>
      </c>
    </row>
    <row r="53" spans="1:15" ht="26.25" thickBot="1" x14ac:dyDescent="0.3">
      <c r="A53" s="16">
        <v>183</v>
      </c>
      <c r="B53" s="6" t="s">
        <v>47</v>
      </c>
      <c r="C53" s="2">
        <v>210</v>
      </c>
      <c r="D53" s="2">
        <v>9.09</v>
      </c>
      <c r="E53" s="2">
        <v>12.99</v>
      </c>
      <c r="F53" s="2">
        <v>35.18</v>
      </c>
      <c r="G53" s="2">
        <v>295</v>
      </c>
      <c r="H53" s="2">
        <v>0.21</v>
      </c>
      <c r="I53" s="2">
        <v>1.64</v>
      </c>
      <c r="J53" s="2">
        <v>6.5000000000000002E-2</v>
      </c>
      <c r="K53" s="2">
        <v>0.39</v>
      </c>
      <c r="L53" s="2">
        <v>183.58</v>
      </c>
      <c r="M53" s="2">
        <v>245.75</v>
      </c>
      <c r="N53" s="2">
        <v>99.23</v>
      </c>
      <c r="O53" s="2">
        <v>2.87</v>
      </c>
    </row>
    <row r="54" spans="1:15" ht="15.75" thickBot="1" x14ac:dyDescent="0.3">
      <c r="A54" s="16">
        <v>376</v>
      </c>
      <c r="B54" s="6" t="s">
        <v>24</v>
      </c>
      <c r="C54" s="2">
        <v>200</v>
      </c>
      <c r="D54" s="2">
        <v>7.0000000000000007E-2</v>
      </c>
      <c r="E54" s="2">
        <v>0.02</v>
      </c>
      <c r="F54" s="2">
        <v>15</v>
      </c>
      <c r="G54" s="2">
        <v>60</v>
      </c>
      <c r="H54" s="2" t="s">
        <v>22</v>
      </c>
      <c r="I54" s="2">
        <v>0.03</v>
      </c>
      <c r="J54" s="2" t="s">
        <v>22</v>
      </c>
      <c r="K54" s="2" t="s">
        <v>22</v>
      </c>
      <c r="L54" s="2">
        <v>11.1</v>
      </c>
      <c r="M54" s="2">
        <v>2.8</v>
      </c>
      <c r="N54" s="2">
        <v>1.4</v>
      </c>
      <c r="O54" s="2">
        <v>0.28000000000000003</v>
      </c>
    </row>
    <row r="55" spans="1:15" ht="15.75" thickBot="1" x14ac:dyDescent="0.3">
      <c r="A55" s="16" t="s">
        <v>25</v>
      </c>
      <c r="B55" s="6" t="s">
        <v>26</v>
      </c>
      <c r="C55" s="2">
        <v>38</v>
      </c>
      <c r="D55" s="2">
        <v>3.16</v>
      </c>
      <c r="E55" s="2">
        <v>0.4</v>
      </c>
      <c r="F55" s="2">
        <v>19.32</v>
      </c>
      <c r="G55" s="2">
        <v>93.52</v>
      </c>
      <c r="H55" s="2">
        <v>0.04</v>
      </c>
      <c r="I55" s="2" t="s">
        <v>22</v>
      </c>
      <c r="J55" s="2" t="s">
        <v>22</v>
      </c>
      <c r="K55" s="2">
        <v>0.52</v>
      </c>
      <c r="L55" s="2">
        <v>9.1999999999999993</v>
      </c>
      <c r="M55" s="2">
        <v>34.799999999999997</v>
      </c>
      <c r="N55" s="2">
        <v>13.2</v>
      </c>
      <c r="O55" s="2">
        <v>0.44</v>
      </c>
    </row>
    <row r="56" spans="1:15" ht="15.75" thickBot="1" x14ac:dyDescent="0.3">
      <c r="A56" s="7"/>
      <c r="B56" s="9" t="s">
        <v>27</v>
      </c>
      <c r="C56" s="5"/>
      <c r="D56" s="5"/>
      <c r="E56" s="5"/>
      <c r="F56" s="5"/>
      <c r="G56" s="10">
        <f>SUM(G52:G55)</f>
        <v>531.91999999999996</v>
      </c>
      <c r="H56" s="5"/>
      <c r="I56" s="5"/>
      <c r="J56" s="5"/>
      <c r="K56" s="5"/>
      <c r="L56" s="5"/>
      <c r="M56" s="5"/>
      <c r="N56" s="5"/>
      <c r="O56" s="5"/>
    </row>
    <row r="57" spans="1:15" ht="15.75" thickBot="1" x14ac:dyDescent="0.3">
      <c r="A57" s="115" t="s">
        <v>28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7"/>
    </row>
    <row r="58" spans="1:15" ht="15.75" thickBot="1" x14ac:dyDescent="0.3">
      <c r="A58" s="17">
        <v>52</v>
      </c>
      <c r="B58" s="14" t="s">
        <v>48</v>
      </c>
      <c r="C58" s="15">
        <v>60</v>
      </c>
      <c r="D58" s="15">
        <v>0.84</v>
      </c>
      <c r="E58" s="15">
        <v>3.61</v>
      </c>
      <c r="F58" s="15">
        <v>4.96</v>
      </c>
      <c r="G58" s="15">
        <v>55.68</v>
      </c>
      <c r="H58" s="15">
        <v>0.01</v>
      </c>
      <c r="I58" s="15">
        <v>3.99</v>
      </c>
      <c r="J58" s="15" t="s">
        <v>22</v>
      </c>
      <c r="K58" s="15">
        <v>1.62</v>
      </c>
      <c r="L58" s="15">
        <v>21.28</v>
      </c>
      <c r="M58" s="15">
        <v>24.38</v>
      </c>
      <c r="N58" s="15">
        <v>12.42</v>
      </c>
      <c r="O58" s="15">
        <v>0.79</v>
      </c>
    </row>
    <row r="59" spans="1:15" ht="15.75" thickBot="1" x14ac:dyDescent="0.3">
      <c r="A59" s="16">
        <v>96</v>
      </c>
      <c r="B59" s="6" t="s">
        <v>49</v>
      </c>
      <c r="C59" s="2" t="s">
        <v>50</v>
      </c>
      <c r="D59" s="2">
        <v>3.65</v>
      </c>
      <c r="E59" s="2">
        <v>6.26</v>
      </c>
      <c r="F59" s="2">
        <v>11.98</v>
      </c>
      <c r="G59" s="2">
        <v>124.14</v>
      </c>
      <c r="H59" s="2">
        <v>0.09</v>
      </c>
      <c r="I59" s="2">
        <v>8.3800000000000008</v>
      </c>
      <c r="J59" s="2" t="s">
        <v>22</v>
      </c>
      <c r="K59" s="2">
        <v>2.35</v>
      </c>
      <c r="L59" s="2">
        <v>30.95</v>
      </c>
      <c r="M59" s="2">
        <v>69.63</v>
      </c>
      <c r="N59" s="2">
        <v>25.84</v>
      </c>
      <c r="O59" s="2">
        <v>1.1499999999999999</v>
      </c>
    </row>
    <row r="60" spans="1:15" ht="15.75" thickBot="1" x14ac:dyDescent="0.3">
      <c r="A60" s="17">
        <v>229</v>
      </c>
      <c r="B60" s="14" t="s">
        <v>42</v>
      </c>
      <c r="C60" s="15" t="s">
        <v>43</v>
      </c>
      <c r="D60" s="15">
        <v>9.75</v>
      </c>
      <c r="E60" s="15">
        <v>4.95</v>
      </c>
      <c r="F60" s="15">
        <v>2.8</v>
      </c>
      <c r="G60" s="15">
        <v>105</v>
      </c>
      <c r="H60" s="15">
        <v>0.05</v>
      </c>
      <c r="I60" s="15">
        <v>3.73</v>
      </c>
      <c r="J60" s="15">
        <v>0.01</v>
      </c>
      <c r="K60" s="15">
        <v>2.52</v>
      </c>
      <c r="L60" s="15">
        <v>39.07</v>
      </c>
      <c r="M60" s="15">
        <v>162.19</v>
      </c>
      <c r="N60" s="15">
        <v>48.53</v>
      </c>
      <c r="O60" s="15">
        <v>0.85</v>
      </c>
    </row>
    <row r="61" spans="1:15" ht="15.75" thickBot="1" x14ac:dyDescent="0.3">
      <c r="A61" s="16">
        <v>312</v>
      </c>
      <c r="B61" s="6" t="s">
        <v>44</v>
      </c>
      <c r="C61" s="2">
        <v>150</v>
      </c>
      <c r="D61" s="2">
        <v>3.06</v>
      </c>
      <c r="E61" s="2">
        <v>4.8</v>
      </c>
      <c r="F61" s="2">
        <v>20.440000000000001</v>
      </c>
      <c r="G61" s="2">
        <v>137.25</v>
      </c>
      <c r="H61" s="2">
        <v>0.14000000000000001</v>
      </c>
      <c r="I61" s="2">
        <v>18.16</v>
      </c>
      <c r="J61" s="2" t="s">
        <v>22</v>
      </c>
      <c r="K61" s="2">
        <v>0.18</v>
      </c>
      <c r="L61" s="2">
        <v>36.979999999999997</v>
      </c>
      <c r="M61" s="2">
        <v>86.6</v>
      </c>
      <c r="N61" s="2">
        <v>27.75</v>
      </c>
      <c r="O61" s="2">
        <v>1</v>
      </c>
    </row>
    <row r="62" spans="1:15" ht="15.75" thickBot="1" x14ac:dyDescent="0.3">
      <c r="A62" s="16">
        <v>349</v>
      </c>
      <c r="B62" s="6" t="s">
        <v>54</v>
      </c>
      <c r="C62" s="2">
        <v>200</v>
      </c>
      <c r="D62" s="2">
        <v>0.66</v>
      </c>
      <c r="E62" s="2">
        <v>0.09</v>
      </c>
      <c r="F62" s="2">
        <v>32.01</v>
      </c>
      <c r="G62" s="2">
        <v>132.80000000000001</v>
      </c>
      <c r="H62" s="2">
        <v>0.02</v>
      </c>
      <c r="I62" s="2">
        <v>0.73</v>
      </c>
      <c r="J62" s="2" t="s">
        <v>22</v>
      </c>
      <c r="K62" s="2">
        <v>0.51</v>
      </c>
      <c r="L62" s="2">
        <v>32.479999999999997</v>
      </c>
      <c r="M62" s="2">
        <v>23.44</v>
      </c>
      <c r="N62" s="2">
        <v>17.46</v>
      </c>
      <c r="O62" s="2">
        <v>0.7</v>
      </c>
    </row>
    <row r="63" spans="1:15" ht="15.75" thickBot="1" x14ac:dyDescent="0.3">
      <c r="A63" s="17" t="s">
        <v>25</v>
      </c>
      <c r="B63" s="14" t="s">
        <v>26</v>
      </c>
      <c r="C63" s="15">
        <v>19</v>
      </c>
      <c r="D63" s="15">
        <v>1.58</v>
      </c>
      <c r="E63" s="15">
        <v>0.2</v>
      </c>
      <c r="F63" s="15">
        <v>9.66</v>
      </c>
      <c r="G63" s="15">
        <v>45.98</v>
      </c>
      <c r="H63" s="15">
        <v>0.02</v>
      </c>
      <c r="I63" s="2" t="s">
        <v>22</v>
      </c>
      <c r="J63" s="2" t="s">
        <v>22</v>
      </c>
      <c r="K63" s="15">
        <v>0.26</v>
      </c>
      <c r="L63" s="15">
        <v>4.5999999999999996</v>
      </c>
      <c r="M63" s="15">
        <v>17.399999999999999</v>
      </c>
      <c r="N63" s="15">
        <v>13.2</v>
      </c>
      <c r="O63" s="15">
        <v>0.44</v>
      </c>
    </row>
    <row r="64" spans="1:15" ht="15.75" thickBot="1" x14ac:dyDescent="0.3">
      <c r="A64" s="17" t="s">
        <v>25</v>
      </c>
      <c r="B64" s="14" t="s">
        <v>31</v>
      </c>
      <c r="C64" s="15">
        <v>40</v>
      </c>
      <c r="D64" s="15">
        <v>2.2400000000000002</v>
      </c>
      <c r="E64" s="15">
        <v>0.52</v>
      </c>
      <c r="F64" s="15">
        <v>23.7</v>
      </c>
      <c r="G64" s="15">
        <v>91.96</v>
      </c>
      <c r="H64" s="15">
        <v>0.05</v>
      </c>
      <c r="I64" s="2" t="s">
        <v>22</v>
      </c>
      <c r="J64" s="2" t="s">
        <v>22</v>
      </c>
      <c r="K64" s="15">
        <v>0.36</v>
      </c>
      <c r="L64" s="15">
        <v>9.1999999999999993</v>
      </c>
      <c r="M64" s="15">
        <v>42.4</v>
      </c>
      <c r="N64" s="15">
        <v>10</v>
      </c>
      <c r="O64" s="15">
        <v>1.24</v>
      </c>
    </row>
    <row r="65" spans="1:15" ht="15.75" thickBot="1" x14ac:dyDescent="0.3">
      <c r="A65" s="7"/>
      <c r="B65" s="9" t="s">
        <v>27</v>
      </c>
      <c r="C65" s="5"/>
      <c r="D65" s="5"/>
      <c r="E65" s="5"/>
      <c r="F65" s="5"/>
      <c r="G65" s="10">
        <f>SUM(G58:G64)</f>
        <v>692.81000000000006</v>
      </c>
      <c r="H65" s="5"/>
      <c r="I65" s="5"/>
      <c r="J65" s="5"/>
      <c r="K65" s="5"/>
      <c r="L65" s="5"/>
      <c r="M65" s="5"/>
      <c r="N65" s="5"/>
      <c r="O65" s="5"/>
    </row>
    <row r="66" spans="1:15" ht="15.75" thickBot="1" x14ac:dyDescent="0.3">
      <c r="A66" s="7"/>
      <c r="B66" s="9" t="s">
        <v>33</v>
      </c>
      <c r="C66" s="5"/>
      <c r="D66" s="5"/>
      <c r="E66" s="5"/>
      <c r="F66" s="5"/>
      <c r="G66" s="10">
        <f>G56+G65</f>
        <v>1224.73</v>
      </c>
      <c r="H66" s="5"/>
      <c r="I66" s="5"/>
      <c r="J66" s="5"/>
      <c r="K66" s="5"/>
      <c r="L66" s="5"/>
      <c r="M66" s="5"/>
      <c r="N66" s="5"/>
      <c r="O66" s="5"/>
    </row>
    <row r="67" spans="1:15" x14ac:dyDescent="0.25">
      <c r="A67" s="12"/>
    </row>
    <row r="68" spans="1:15" x14ac:dyDescent="0.25">
      <c r="A68" s="12"/>
    </row>
    <row r="69" spans="1:15" x14ac:dyDescent="0.25">
      <c r="A69" s="12"/>
    </row>
    <row r="70" spans="1:15" x14ac:dyDescent="0.25">
      <c r="A70" s="12"/>
    </row>
    <row r="71" spans="1:15" x14ac:dyDescent="0.25">
      <c r="A71" s="12"/>
    </row>
    <row r="72" spans="1:15" ht="15.75" thickBot="1" x14ac:dyDescent="0.3">
      <c r="A72" s="12"/>
    </row>
    <row r="73" spans="1:15" ht="24.75" customHeight="1" thickBot="1" x14ac:dyDescent="0.3">
      <c r="A73" s="118" t="s">
        <v>0</v>
      </c>
      <c r="B73" s="118" t="s">
        <v>1</v>
      </c>
      <c r="C73" s="118" t="s">
        <v>2</v>
      </c>
      <c r="D73" s="120" t="s">
        <v>3</v>
      </c>
      <c r="E73" s="121"/>
      <c r="F73" s="122"/>
      <c r="G73" s="1" t="s">
        <v>4</v>
      </c>
      <c r="H73" s="120" t="s">
        <v>6</v>
      </c>
      <c r="I73" s="121"/>
      <c r="J73" s="121"/>
      <c r="K73" s="122"/>
      <c r="L73" s="120" t="s">
        <v>7</v>
      </c>
      <c r="M73" s="121"/>
      <c r="N73" s="121"/>
      <c r="O73" s="122"/>
    </row>
    <row r="74" spans="1:15" ht="39" thickBot="1" x14ac:dyDescent="0.3">
      <c r="A74" s="119"/>
      <c r="B74" s="119"/>
      <c r="C74" s="119"/>
      <c r="D74" s="2" t="s">
        <v>8</v>
      </c>
      <c r="E74" s="2" t="s">
        <v>9</v>
      </c>
      <c r="F74" s="2" t="s">
        <v>10</v>
      </c>
      <c r="G74" s="2" t="s">
        <v>5</v>
      </c>
      <c r="H74" s="2" t="s">
        <v>11</v>
      </c>
      <c r="I74" s="2" t="s">
        <v>12</v>
      </c>
      <c r="J74" s="2" t="s">
        <v>13</v>
      </c>
      <c r="K74" s="2" t="s">
        <v>14</v>
      </c>
      <c r="L74" s="2" t="s">
        <v>15</v>
      </c>
      <c r="M74" s="2" t="s">
        <v>16</v>
      </c>
      <c r="N74" s="2" t="s">
        <v>17</v>
      </c>
      <c r="O74" s="2" t="s">
        <v>18</v>
      </c>
    </row>
    <row r="75" spans="1:15" ht="15.75" thickBot="1" x14ac:dyDescent="0.3">
      <c r="A75" s="3">
        <v>1</v>
      </c>
      <c r="B75" s="2">
        <v>2</v>
      </c>
      <c r="C75" s="2">
        <v>3</v>
      </c>
      <c r="D75" s="2">
        <v>4</v>
      </c>
      <c r="E75" s="2">
        <v>5</v>
      </c>
      <c r="F75" s="2">
        <v>6</v>
      </c>
      <c r="G75" s="2">
        <v>7</v>
      </c>
      <c r="H75" s="2">
        <v>8</v>
      </c>
      <c r="I75" s="2">
        <v>9</v>
      </c>
      <c r="J75" s="2">
        <v>10</v>
      </c>
      <c r="K75" s="2">
        <v>11</v>
      </c>
      <c r="L75" s="2">
        <v>12</v>
      </c>
      <c r="M75" s="2">
        <v>13</v>
      </c>
      <c r="N75" s="2">
        <v>14</v>
      </c>
      <c r="O75" s="2">
        <v>15</v>
      </c>
    </row>
    <row r="76" spans="1:15" ht="15.75" thickBot="1" x14ac:dyDescent="0.3">
      <c r="A76" s="12"/>
    </row>
    <row r="77" spans="1:15" x14ac:dyDescent="0.25">
      <c r="A77" s="125"/>
      <c r="B77" s="109" t="s">
        <v>55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1"/>
    </row>
    <row r="78" spans="1:15" ht="15.75" thickBot="1" x14ac:dyDescent="0.3">
      <c r="A78" s="126"/>
      <c r="B78" s="112" t="s">
        <v>35</v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4"/>
    </row>
    <row r="79" spans="1:15" ht="15.75" thickBot="1" x14ac:dyDescent="0.3">
      <c r="A79" s="16">
        <v>223</v>
      </c>
      <c r="B79" s="6" t="s">
        <v>96</v>
      </c>
      <c r="C79" s="2" t="s">
        <v>97</v>
      </c>
      <c r="D79" s="2">
        <v>12.62</v>
      </c>
      <c r="E79" s="2">
        <v>20.123000000000001</v>
      </c>
      <c r="F79" s="2">
        <v>31.61</v>
      </c>
      <c r="G79" s="2">
        <v>402.6</v>
      </c>
      <c r="H79" s="2">
        <v>0.11</v>
      </c>
      <c r="I79" s="2">
        <v>0.42</v>
      </c>
      <c r="J79" s="2">
        <v>0.25</v>
      </c>
      <c r="K79" s="2">
        <v>1.85</v>
      </c>
      <c r="L79" s="2">
        <v>223.13</v>
      </c>
      <c r="M79" s="2">
        <v>301.7</v>
      </c>
      <c r="N79" s="2">
        <v>51.65</v>
      </c>
      <c r="O79" s="2">
        <v>1.71</v>
      </c>
    </row>
    <row r="80" spans="1:15" ht="15.75" thickBot="1" x14ac:dyDescent="0.3">
      <c r="A80" s="16">
        <v>376</v>
      </c>
      <c r="B80" s="6" t="s">
        <v>24</v>
      </c>
      <c r="C80" s="2">
        <v>200</v>
      </c>
      <c r="D80" s="2">
        <v>7.0000000000000007E-2</v>
      </c>
      <c r="E80" s="2">
        <v>0.02</v>
      </c>
      <c r="F80" s="2">
        <v>15</v>
      </c>
      <c r="G80" s="2">
        <v>60</v>
      </c>
      <c r="H80" s="2" t="s">
        <v>22</v>
      </c>
      <c r="I80" s="2">
        <v>0.03</v>
      </c>
      <c r="J80" s="2" t="s">
        <v>22</v>
      </c>
      <c r="K80" s="2" t="s">
        <v>22</v>
      </c>
      <c r="L80" s="2">
        <v>11.1</v>
      </c>
      <c r="M80" s="2">
        <v>2.8</v>
      </c>
      <c r="N80" s="2">
        <v>1.4</v>
      </c>
      <c r="O80" s="2">
        <v>0.28000000000000003</v>
      </c>
    </row>
    <row r="81" spans="1:15" ht="15.75" thickBot="1" x14ac:dyDescent="0.3">
      <c r="A81" s="16" t="s">
        <v>25</v>
      </c>
      <c r="B81" s="6" t="s">
        <v>26</v>
      </c>
      <c r="C81" s="2">
        <v>38</v>
      </c>
      <c r="D81" s="2">
        <v>3.16</v>
      </c>
      <c r="E81" s="2">
        <v>0.4</v>
      </c>
      <c r="F81" s="2">
        <v>19.32</v>
      </c>
      <c r="G81" s="2">
        <v>93.52</v>
      </c>
      <c r="H81" s="2">
        <v>0.04</v>
      </c>
      <c r="I81" s="2" t="s">
        <v>22</v>
      </c>
      <c r="J81" s="2" t="s">
        <v>22</v>
      </c>
      <c r="K81" s="2">
        <v>0.52</v>
      </c>
      <c r="L81" s="2">
        <v>9.1999999999999993</v>
      </c>
      <c r="M81" s="2">
        <v>34.799999999999997</v>
      </c>
      <c r="N81" s="2">
        <v>13.2</v>
      </c>
      <c r="O81" s="2">
        <v>0.44</v>
      </c>
    </row>
    <row r="82" spans="1:15" ht="15.75" thickBot="1" x14ac:dyDescent="0.3">
      <c r="A82" s="18"/>
      <c r="B82" s="9" t="s">
        <v>27</v>
      </c>
      <c r="C82" s="5"/>
      <c r="D82" s="5"/>
      <c r="E82" s="5"/>
      <c r="F82" s="5"/>
      <c r="G82" s="10">
        <f>G79+G80+G81</f>
        <v>556.12</v>
      </c>
      <c r="H82" s="5"/>
      <c r="I82" s="5"/>
      <c r="J82" s="5"/>
      <c r="K82" s="5"/>
      <c r="L82" s="5"/>
      <c r="M82" s="5"/>
      <c r="N82" s="5"/>
      <c r="O82" s="5"/>
    </row>
    <row r="83" spans="1:15" ht="15.75" thickBot="1" x14ac:dyDescent="0.3">
      <c r="A83" s="115" t="s">
        <v>28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7"/>
    </row>
    <row r="84" spans="1:15" ht="15.75" thickBot="1" x14ac:dyDescent="0.3">
      <c r="A84" s="17">
        <v>45</v>
      </c>
      <c r="B84" s="14" t="s">
        <v>56</v>
      </c>
      <c r="C84" s="15">
        <v>60</v>
      </c>
      <c r="D84" s="15">
        <v>0.79</v>
      </c>
      <c r="E84" s="15">
        <v>1.95</v>
      </c>
      <c r="F84" s="15">
        <v>3.88</v>
      </c>
      <c r="G84" s="15">
        <v>36.24</v>
      </c>
      <c r="H84" s="15">
        <v>0.01</v>
      </c>
      <c r="I84" s="15">
        <v>10.26</v>
      </c>
      <c r="J84" s="15" t="s">
        <v>22</v>
      </c>
      <c r="K84" s="15">
        <v>5.03</v>
      </c>
      <c r="L84" s="15">
        <v>14.98</v>
      </c>
      <c r="M84" s="15">
        <v>16.98</v>
      </c>
      <c r="N84" s="15">
        <v>9.0500000000000007</v>
      </c>
      <c r="O84" s="15">
        <v>0.28000000000000003</v>
      </c>
    </row>
    <row r="85" spans="1:15" ht="15.75" thickBot="1" x14ac:dyDescent="0.3">
      <c r="A85" s="16">
        <v>102</v>
      </c>
      <c r="B85" s="6" t="s">
        <v>57</v>
      </c>
      <c r="C85" s="2">
        <v>250</v>
      </c>
      <c r="D85" s="2">
        <v>5.49</v>
      </c>
      <c r="E85" s="2">
        <v>5.27</v>
      </c>
      <c r="F85" s="2">
        <v>16.54</v>
      </c>
      <c r="G85" s="2">
        <v>148.25</v>
      </c>
      <c r="H85" s="2">
        <v>0.23</v>
      </c>
      <c r="I85" s="2">
        <v>5.83</v>
      </c>
      <c r="J85" s="2" t="s">
        <v>22</v>
      </c>
      <c r="K85" s="2">
        <v>2.4300000000000002</v>
      </c>
      <c r="L85" s="2">
        <v>42.68</v>
      </c>
      <c r="M85" s="2">
        <v>88.1</v>
      </c>
      <c r="N85" s="2">
        <v>35.58</v>
      </c>
      <c r="O85" s="2">
        <v>2.0499999999999998</v>
      </c>
    </row>
    <row r="86" spans="1:15" ht="15.75" thickBot="1" x14ac:dyDescent="0.3">
      <c r="A86" s="16">
        <v>268</v>
      </c>
      <c r="B86" s="6" t="s">
        <v>79</v>
      </c>
      <c r="C86" s="2">
        <v>50</v>
      </c>
      <c r="D86" s="2">
        <v>7.88</v>
      </c>
      <c r="E86" s="2">
        <v>7.67</v>
      </c>
      <c r="F86" s="2">
        <v>6.55</v>
      </c>
      <c r="G86" s="2">
        <v>128</v>
      </c>
      <c r="H86" s="2">
        <v>0.01</v>
      </c>
      <c r="I86" s="2" t="s">
        <v>22</v>
      </c>
      <c r="J86" s="2" t="s">
        <v>22</v>
      </c>
      <c r="K86" s="2">
        <v>1.72</v>
      </c>
      <c r="L86" s="2">
        <v>5.21</v>
      </c>
      <c r="M86" s="2">
        <v>83.38</v>
      </c>
      <c r="N86" s="2">
        <v>15.3</v>
      </c>
      <c r="O86" s="2">
        <v>1.34</v>
      </c>
    </row>
    <row r="87" spans="1:15" ht="15.75" thickBot="1" x14ac:dyDescent="0.3">
      <c r="A87" s="16">
        <v>309</v>
      </c>
      <c r="B87" s="6" t="s">
        <v>53</v>
      </c>
      <c r="C87" s="2">
        <v>150</v>
      </c>
      <c r="D87" s="2">
        <v>5.52</v>
      </c>
      <c r="E87" s="2">
        <v>4.5199999999999996</v>
      </c>
      <c r="F87" s="2">
        <v>26.45</v>
      </c>
      <c r="G87" s="2">
        <v>168.45</v>
      </c>
      <c r="H87" s="2">
        <v>0.06</v>
      </c>
      <c r="I87" s="2" t="s">
        <v>22</v>
      </c>
      <c r="J87" s="2" t="s">
        <v>22</v>
      </c>
      <c r="K87" s="2">
        <v>0.97</v>
      </c>
      <c r="L87" s="2">
        <v>4.8600000000000003</v>
      </c>
      <c r="M87" s="2">
        <v>37.17</v>
      </c>
      <c r="N87" s="2">
        <v>21.12</v>
      </c>
      <c r="O87" s="2">
        <v>1.1100000000000001</v>
      </c>
    </row>
    <row r="88" spans="1:15" ht="15.75" thickBot="1" x14ac:dyDescent="0.3">
      <c r="A88" s="16">
        <v>342</v>
      </c>
      <c r="B88" s="6" t="s">
        <v>61</v>
      </c>
      <c r="C88" s="2">
        <v>200</v>
      </c>
      <c r="D88" s="2">
        <v>0.16</v>
      </c>
      <c r="E88" s="2">
        <v>0.16</v>
      </c>
      <c r="F88" s="2">
        <v>27.88</v>
      </c>
      <c r="G88" s="2">
        <v>114.6</v>
      </c>
      <c r="H88" s="2">
        <v>0.01</v>
      </c>
      <c r="I88" s="2">
        <v>0.9</v>
      </c>
      <c r="J88" s="2" t="s">
        <v>22</v>
      </c>
      <c r="K88" s="2">
        <v>0.08</v>
      </c>
      <c r="L88" s="2">
        <v>14.18</v>
      </c>
      <c r="M88" s="2">
        <v>4.4000000000000004</v>
      </c>
      <c r="N88" s="2">
        <v>5.14</v>
      </c>
      <c r="O88" s="2">
        <v>0.95</v>
      </c>
    </row>
    <row r="89" spans="1:15" ht="15.75" thickBot="1" x14ac:dyDescent="0.3">
      <c r="A89" s="17" t="s">
        <v>25</v>
      </c>
      <c r="B89" s="14" t="s">
        <v>26</v>
      </c>
      <c r="C89" s="15">
        <v>19</v>
      </c>
      <c r="D89" s="15">
        <v>1.58</v>
      </c>
      <c r="E89" s="15">
        <v>0.2</v>
      </c>
      <c r="F89" s="15">
        <v>9.66</v>
      </c>
      <c r="G89" s="15">
        <v>45.98</v>
      </c>
      <c r="H89" s="15">
        <v>0.02</v>
      </c>
      <c r="I89" s="2" t="s">
        <v>22</v>
      </c>
      <c r="J89" s="2" t="s">
        <v>22</v>
      </c>
      <c r="K89" s="15">
        <v>0.26</v>
      </c>
      <c r="L89" s="15">
        <v>4.5999999999999996</v>
      </c>
      <c r="M89" s="15">
        <v>17.399999999999999</v>
      </c>
      <c r="N89" s="15">
        <v>13.2</v>
      </c>
      <c r="O89" s="15">
        <v>0.44</v>
      </c>
    </row>
    <row r="90" spans="1:15" ht="15.75" thickBot="1" x14ac:dyDescent="0.3">
      <c r="A90" s="17" t="s">
        <v>25</v>
      </c>
      <c r="B90" s="14" t="s">
        <v>31</v>
      </c>
      <c r="C90" s="15">
        <v>40</v>
      </c>
      <c r="D90" s="15">
        <v>2.2400000000000002</v>
      </c>
      <c r="E90" s="15">
        <v>0.52</v>
      </c>
      <c r="F90" s="15">
        <v>23.7</v>
      </c>
      <c r="G90" s="15">
        <v>91.96</v>
      </c>
      <c r="H90" s="15">
        <v>0.05</v>
      </c>
      <c r="I90" s="2" t="s">
        <v>22</v>
      </c>
      <c r="J90" s="2" t="s">
        <v>22</v>
      </c>
      <c r="K90" s="15">
        <v>0.36</v>
      </c>
      <c r="L90" s="15">
        <v>9.1999999999999993</v>
      </c>
      <c r="M90" s="15">
        <v>42.4</v>
      </c>
      <c r="N90" s="15">
        <v>10</v>
      </c>
      <c r="O90" s="15">
        <v>1.24</v>
      </c>
    </row>
    <row r="91" spans="1:15" ht="15.75" thickBot="1" x14ac:dyDescent="0.3">
      <c r="A91" s="7"/>
      <c r="B91" s="9" t="s">
        <v>27</v>
      </c>
      <c r="C91" s="5"/>
      <c r="D91" s="5"/>
      <c r="E91" s="5"/>
      <c r="F91" s="5"/>
      <c r="G91" s="10">
        <f>G84+G85+G86+G87+G88+G89+G90</f>
        <v>733.48</v>
      </c>
      <c r="H91" s="5"/>
      <c r="I91" s="5"/>
      <c r="J91" s="5"/>
      <c r="K91" s="5"/>
      <c r="L91" s="5"/>
      <c r="M91" s="5"/>
      <c r="N91" s="5"/>
      <c r="O91" s="5"/>
    </row>
    <row r="92" spans="1:15" ht="15.75" thickBot="1" x14ac:dyDescent="0.3">
      <c r="A92" s="7"/>
      <c r="B92" s="9" t="s">
        <v>33</v>
      </c>
      <c r="C92" s="5"/>
      <c r="D92" s="5"/>
      <c r="E92" s="5"/>
      <c r="F92" s="5"/>
      <c r="G92" s="10">
        <f>G82+G91</f>
        <v>1289.5999999999999</v>
      </c>
      <c r="H92" s="5"/>
      <c r="I92" s="5"/>
      <c r="J92" s="5"/>
      <c r="K92" s="5"/>
      <c r="L92" s="5"/>
      <c r="M92" s="5"/>
      <c r="N92" s="5"/>
      <c r="O92" s="5"/>
    </row>
    <row r="94" spans="1:15" ht="15.75" thickBot="1" x14ac:dyDescent="0.3">
      <c r="A94" s="12"/>
    </row>
    <row r="95" spans="1:15" ht="24.75" customHeight="1" thickBot="1" x14ac:dyDescent="0.3">
      <c r="A95" s="118" t="s">
        <v>0</v>
      </c>
      <c r="B95" s="118" t="s">
        <v>1</v>
      </c>
      <c r="C95" s="118" t="s">
        <v>2</v>
      </c>
      <c r="D95" s="120" t="s">
        <v>3</v>
      </c>
      <c r="E95" s="121"/>
      <c r="F95" s="122"/>
      <c r="G95" s="1" t="s">
        <v>4</v>
      </c>
      <c r="H95" s="120" t="s">
        <v>6</v>
      </c>
      <c r="I95" s="121"/>
      <c r="J95" s="121"/>
      <c r="K95" s="122"/>
      <c r="L95" s="120" t="s">
        <v>7</v>
      </c>
      <c r="M95" s="121"/>
      <c r="N95" s="121"/>
      <c r="O95" s="122"/>
    </row>
    <row r="96" spans="1:15" ht="39" thickBot="1" x14ac:dyDescent="0.3">
      <c r="A96" s="119"/>
      <c r="B96" s="119"/>
      <c r="C96" s="119"/>
      <c r="D96" s="2" t="s">
        <v>8</v>
      </c>
      <c r="E96" s="2" t="s">
        <v>9</v>
      </c>
      <c r="F96" s="2" t="s">
        <v>10</v>
      </c>
      <c r="G96" s="2" t="s">
        <v>5</v>
      </c>
      <c r="H96" s="2" t="s">
        <v>11</v>
      </c>
      <c r="I96" s="2" t="s">
        <v>12</v>
      </c>
      <c r="J96" s="2" t="s">
        <v>13</v>
      </c>
      <c r="K96" s="2" t="s">
        <v>14</v>
      </c>
      <c r="L96" s="2" t="s">
        <v>15</v>
      </c>
      <c r="M96" s="2" t="s">
        <v>16</v>
      </c>
      <c r="N96" s="2" t="s">
        <v>17</v>
      </c>
      <c r="O96" s="2" t="s">
        <v>18</v>
      </c>
    </row>
    <row r="97" spans="1:15" ht="15.75" thickBot="1" x14ac:dyDescent="0.3">
      <c r="A97" s="3">
        <v>1</v>
      </c>
      <c r="B97" s="2">
        <v>2</v>
      </c>
      <c r="C97" s="2">
        <v>3</v>
      </c>
      <c r="D97" s="2">
        <v>4</v>
      </c>
      <c r="E97" s="2">
        <v>5</v>
      </c>
      <c r="F97" s="2">
        <v>6</v>
      </c>
      <c r="G97" s="2">
        <v>7</v>
      </c>
      <c r="H97" s="2">
        <v>8</v>
      </c>
      <c r="I97" s="2">
        <v>9</v>
      </c>
      <c r="J97" s="2">
        <v>10</v>
      </c>
      <c r="K97" s="2">
        <v>11</v>
      </c>
      <c r="L97" s="2">
        <v>12</v>
      </c>
      <c r="M97" s="2">
        <v>13</v>
      </c>
      <c r="N97" s="2">
        <v>14</v>
      </c>
      <c r="O97" s="2">
        <v>15</v>
      </c>
    </row>
    <row r="98" spans="1:15" ht="15.75" thickBot="1" x14ac:dyDescent="0.3">
      <c r="A98" s="12"/>
    </row>
    <row r="99" spans="1:15" x14ac:dyDescent="0.25">
      <c r="A99" s="109" t="s">
        <v>62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1"/>
    </row>
    <row r="100" spans="1:15" ht="15.75" thickBot="1" x14ac:dyDescent="0.3">
      <c r="A100" s="112" t="s">
        <v>35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4"/>
    </row>
    <row r="101" spans="1:15" ht="15.75" thickBot="1" x14ac:dyDescent="0.3">
      <c r="A101" s="16" t="s">
        <v>85</v>
      </c>
      <c r="B101" s="6" t="s">
        <v>86</v>
      </c>
      <c r="C101" s="2">
        <v>20</v>
      </c>
      <c r="D101" s="2">
        <v>0.13</v>
      </c>
      <c r="E101" s="2">
        <v>0</v>
      </c>
      <c r="F101" s="2">
        <v>16</v>
      </c>
      <c r="G101" s="2">
        <v>64.510000000000005</v>
      </c>
      <c r="H101" s="2">
        <v>0</v>
      </c>
      <c r="I101" s="2">
        <v>0</v>
      </c>
      <c r="J101" s="2">
        <v>0</v>
      </c>
      <c r="K101" s="2">
        <v>0</v>
      </c>
      <c r="L101" s="2">
        <v>5.36</v>
      </c>
      <c r="M101" s="2">
        <v>2.64</v>
      </c>
      <c r="N101" s="2">
        <v>1.36</v>
      </c>
      <c r="O101" s="2">
        <v>0.24</v>
      </c>
    </row>
    <row r="102" spans="1:15" ht="26.25" thickBot="1" x14ac:dyDescent="0.3">
      <c r="A102" s="16">
        <v>175</v>
      </c>
      <c r="B102" s="6" t="s">
        <v>63</v>
      </c>
      <c r="C102" s="2">
        <v>210</v>
      </c>
      <c r="D102" s="2">
        <v>6</v>
      </c>
      <c r="E102" s="2">
        <v>3.93</v>
      </c>
      <c r="F102" s="2">
        <v>43.33</v>
      </c>
      <c r="G102" s="2">
        <v>233</v>
      </c>
      <c r="H102" s="2">
        <v>0.1</v>
      </c>
      <c r="I102" s="2">
        <v>0.96</v>
      </c>
      <c r="J102" s="2">
        <v>1.4999999999999999E-2</v>
      </c>
      <c r="K102" s="2">
        <v>0.08</v>
      </c>
      <c r="L102" s="2">
        <v>131.28</v>
      </c>
      <c r="M102" s="2">
        <v>153.72</v>
      </c>
      <c r="N102" s="2">
        <v>37.22</v>
      </c>
      <c r="O102" s="2">
        <v>0.82</v>
      </c>
    </row>
    <row r="103" spans="1:15" ht="15.75" thickBot="1" x14ac:dyDescent="0.3">
      <c r="A103" s="16">
        <v>382</v>
      </c>
      <c r="B103" s="6" t="s">
        <v>64</v>
      </c>
      <c r="C103" s="2">
        <v>200</v>
      </c>
      <c r="D103" s="2">
        <v>4.08</v>
      </c>
      <c r="E103" s="2">
        <v>3.54</v>
      </c>
      <c r="F103" s="2">
        <v>0.54</v>
      </c>
      <c r="G103" s="2">
        <v>118.6</v>
      </c>
      <c r="H103" s="2">
        <v>0.06</v>
      </c>
      <c r="I103" s="2">
        <v>1.59</v>
      </c>
      <c r="J103" s="2">
        <v>0.02</v>
      </c>
      <c r="K103" s="2" t="s">
        <v>22</v>
      </c>
      <c r="L103" s="2">
        <v>152.19999999999999</v>
      </c>
      <c r="M103" s="2">
        <v>124.56</v>
      </c>
      <c r="N103" s="2">
        <v>21.34</v>
      </c>
      <c r="O103" s="2">
        <v>0.48</v>
      </c>
    </row>
    <row r="104" spans="1:15" ht="15.75" thickBot="1" x14ac:dyDescent="0.3">
      <c r="A104" s="16" t="s">
        <v>25</v>
      </c>
      <c r="B104" s="6" t="s">
        <v>26</v>
      </c>
      <c r="C104" s="2">
        <v>38</v>
      </c>
      <c r="D104" s="2">
        <v>3.16</v>
      </c>
      <c r="E104" s="2">
        <v>0.4</v>
      </c>
      <c r="F104" s="2">
        <v>19.32</v>
      </c>
      <c r="G104" s="2">
        <v>93.52</v>
      </c>
      <c r="H104" s="2">
        <v>0.04</v>
      </c>
      <c r="I104" s="2" t="s">
        <v>22</v>
      </c>
      <c r="J104" s="2" t="s">
        <v>22</v>
      </c>
      <c r="K104" s="2">
        <v>0.52</v>
      </c>
      <c r="L104" s="2">
        <v>9.1999999999999993</v>
      </c>
      <c r="M104" s="2">
        <v>34.799999999999997</v>
      </c>
      <c r="N104" s="2">
        <v>13.2</v>
      </c>
      <c r="O104" s="2">
        <v>0.44</v>
      </c>
    </row>
    <row r="105" spans="1:15" ht="15.75" thickBot="1" x14ac:dyDescent="0.3">
      <c r="A105" s="18"/>
      <c r="B105" s="9" t="s">
        <v>27</v>
      </c>
      <c r="C105" s="5"/>
      <c r="D105" s="5"/>
      <c r="E105" s="5"/>
      <c r="F105" s="5"/>
      <c r="G105" s="10">
        <f>G101+G102+G103+G104</f>
        <v>509.63</v>
      </c>
      <c r="H105" s="5"/>
      <c r="I105" s="5"/>
      <c r="J105" s="5"/>
      <c r="K105" s="5"/>
      <c r="L105" s="5"/>
      <c r="M105" s="5"/>
      <c r="N105" s="5"/>
      <c r="O105" s="5"/>
    </row>
    <row r="106" spans="1:15" ht="15.75" thickBot="1" x14ac:dyDescent="0.3">
      <c r="A106" s="115" t="s">
        <v>28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7"/>
    </row>
    <row r="107" spans="1:15" ht="15.75" thickBot="1" x14ac:dyDescent="0.3">
      <c r="A107" s="16" t="s">
        <v>25</v>
      </c>
      <c r="B107" s="6" t="s">
        <v>65</v>
      </c>
      <c r="C107" s="2">
        <v>15</v>
      </c>
      <c r="D107" s="2">
        <v>0.12</v>
      </c>
      <c r="E107" s="2">
        <v>0.03</v>
      </c>
      <c r="F107" s="2">
        <v>0.39</v>
      </c>
      <c r="G107" s="2">
        <v>2.1</v>
      </c>
      <c r="H107" s="2">
        <v>0.03</v>
      </c>
      <c r="I107" s="2">
        <v>1.5</v>
      </c>
      <c r="J107" s="2">
        <v>1.5</v>
      </c>
      <c r="K107" s="2">
        <v>0.02</v>
      </c>
      <c r="L107" s="2">
        <v>3.4</v>
      </c>
      <c r="M107" s="2">
        <v>6.3</v>
      </c>
      <c r="N107" s="2">
        <v>2.1</v>
      </c>
      <c r="O107" s="2">
        <v>0.09</v>
      </c>
    </row>
    <row r="108" spans="1:15" ht="15.75" thickBot="1" x14ac:dyDescent="0.3">
      <c r="A108" s="16">
        <v>97</v>
      </c>
      <c r="B108" s="6" t="s">
        <v>66</v>
      </c>
      <c r="C108" s="2" t="s">
        <v>67</v>
      </c>
      <c r="D108" s="2">
        <v>4.1399999999999997</v>
      </c>
      <c r="E108" s="2">
        <v>3.03</v>
      </c>
      <c r="F108" s="2">
        <v>16.87</v>
      </c>
      <c r="G108" s="2">
        <v>122.8</v>
      </c>
      <c r="H108" s="2">
        <v>0.13</v>
      </c>
      <c r="I108" s="2">
        <v>12</v>
      </c>
      <c r="J108" s="2" t="s">
        <v>22</v>
      </c>
      <c r="K108" s="2">
        <v>1.28</v>
      </c>
      <c r="L108" s="2">
        <v>31.95</v>
      </c>
      <c r="M108" s="2">
        <v>99.73</v>
      </c>
      <c r="N108" s="2">
        <v>33.4</v>
      </c>
      <c r="O108" s="2">
        <v>1.26</v>
      </c>
    </row>
    <row r="109" spans="1:15" ht="15.75" thickBot="1" x14ac:dyDescent="0.3">
      <c r="A109" s="16">
        <v>243</v>
      </c>
      <c r="B109" s="6" t="s">
        <v>68</v>
      </c>
      <c r="C109" s="2">
        <v>50</v>
      </c>
      <c r="D109" s="2">
        <v>5.51</v>
      </c>
      <c r="E109" s="2">
        <v>11.95</v>
      </c>
      <c r="F109" s="2">
        <v>0.19</v>
      </c>
      <c r="G109" s="2">
        <v>131</v>
      </c>
      <c r="H109" s="2">
        <v>0.09</v>
      </c>
      <c r="I109" s="2" t="s">
        <v>22</v>
      </c>
      <c r="J109" s="2" t="s">
        <v>22</v>
      </c>
      <c r="K109" s="2">
        <v>0.19</v>
      </c>
      <c r="L109" s="2">
        <v>17.3</v>
      </c>
      <c r="M109" s="2">
        <v>79.5</v>
      </c>
      <c r="N109" s="2">
        <v>10</v>
      </c>
      <c r="O109" s="2">
        <v>0.88</v>
      </c>
    </row>
    <row r="110" spans="1:15" ht="15.75" thickBot="1" x14ac:dyDescent="0.3">
      <c r="A110" s="16">
        <v>199</v>
      </c>
      <c r="B110" s="6" t="s">
        <v>98</v>
      </c>
      <c r="C110" s="2">
        <v>150</v>
      </c>
      <c r="D110" s="2">
        <v>12.98</v>
      </c>
      <c r="E110" s="2">
        <v>6.52</v>
      </c>
      <c r="F110" s="2">
        <v>33.36</v>
      </c>
      <c r="G110" s="2">
        <v>242.86</v>
      </c>
      <c r="H110" s="2">
        <v>0.47</v>
      </c>
      <c r="I110" s="2" t="s">
        <v>22</v>
      </c>
      <c r="J110" s="2">
        <v>0.03</v>
      </c>
      <c r="K110" s="2">
        <v>0.5</v>
      </c>
      <c r="L110" s="2">
        <v>90.2</v>
      </c>
      <c r="M110" s="2">
        <v>202.93</v>
      </c>
      <c r="N110" s="2">
        <v>58.76</v>
      </c>
      <c r="O110" s="2">
        <v>4.47</v>
      </c>
    </row>
    <row r="111" spans="1:15" ht="15.75" thickBot="1" x14ac:dyDescent="0.3">
      <c r="A111" s="16">
        <v>349</v>
      </c>
      <c r="B111" s="6" t="s">
        <v>54</v>
      </c>
      <c r="C111" s="2">
        <v>200</v>
      </c>
      <c r="D111" s="2">
        <v>0.66</v>
      </c>
      <c r="E111" s="2">
        <v>0.09</v>
      </c>
      <c r="F111" s="2">
        <v>32.01</v>
      </c>
      <c r="G111" s="2">
        <v>132.80000000000001</v>
      </c>
      <c r="H111" s="2">
        <v>0.02</v>
      </c>
      <c r="I111" s="2">
        <v>0.73</v>
      </c>
      <c r="J111" s="2" t="s">
        <v>22</v>
      </c>
      <c r="K111" s="2">
        <v>0.51</v>
      </c>
      <c r="L111" s="2">
        <v>32.479999999999997</v>
      </c>
      <c r="M111" s="2">
        <v>23.44</v>
      </c>
      <c r="N111" s="2">
        <v>17.46</v>
      </c>
      <c r="O111" s="2">
        <v>0.7</v>
      </c>
    </row>
    <row r="112" spans="1:15" ht="15.75" thickBot="1" x14ac:dyDescent="0.3">
      <c r="A112" s="17" t="s">
        <v>25</v>
      </c>
      <c r="B112" s="14" t="s">
        <v>26</v>
      </c>
      <c r="C112" s="15">
        <v>19</v>
      </c>
      <c r="D112" s="15">
        <v>1.58</v>
      </c>
      <c r="E112" s="15">
        <v>0.2</v>
      </c>
      <c r="F112" s="15">
        <v>9.66</v>
      </c>
      <c r="G112" s="15">
        <v>45.98</v>
      </c>
      <c r="H112" s="15">
        <v>0.02</v>
      </c>
      <c r="I112" s="2" t="s">
        <v>22</v>
      </c>
      <c r="J112" s="2" t="s">
        <v>22</v>
      </c>
      <c r="K112" s="15">
        <v>0.26</v>
      </c>
      <c r="L112" s="15">
        <v>4.5999999999999996</v>
      </c>
      <c r="M112" s="15">
        <v>17.399999999999999</v>
      </c>
      <c r="N112" s="15">
        <v>13.2</v>
      </c>
      <c r="O112" s="15">
        <v>0.44</v>
      </c>
    </row>
    <row r="113" spans="1:15" ht="15.75" thickBot="1" x14ac:dyDescent="0.3">
      <c r="A113" s="17" t="s">
        <v>25</v>
      </c>
      <c r="B113" s="14" t="s">
        <v>31</v>
      </c>
      <c r="C113" s="15">
        <v>40</v>
      </c>
      <c r="D113" s="15">
        <v>2.2400000000000002</v>
      </c>
      <c r="E113" s="15">
        <v>0.52</v>
      </c>
      <c r="F113" s="15">
        <v>23.7</v>
      </c>
      <c r="G113" s="15">
        <v>91.96</v>
      </c>
      <c r="H113" s="15">
        <v>0.05</v>
      </c>
      <c r="I113" s="2" t="s">
        <v>22</v>
      </c>
      <c r="J113" s="2" t="s">
        <v>22</v>
      </c>
      <c r="K113" s="15">
        <v>0.36</v>
      </c>
      <c r="L113" s="15">
        <v>9.1999999999999993</v>
      </c>
      <c r="M113" s="15">
        <v>42.4</v>
      </c>
      <c r="N113" s="15">
        <v>10</v>
      </c>
      <c r="O113" s="15">
        <v>1.24</v>
      </c>
    </row>
    <row r="114" spans="1:15" ht="15.75" thickBot="1" x14ac:dyDescent="0.3">
      <c r="A114" s="16">
        <v>338</v>
      </c>
      <c r="B114" s="6" t="s">
        <v>32</v>
      </c>
      <c r="C114" s="2">
        <v>100</v>
      </c>
      <c r="D114" s="2">
        <v>0.4</v>
      </c>
      <c r="E114" s="2">
        <v>0.4</v>
      </c>
      <c r="F114" s="2">
        <v>9.8000000000000007</v>
      </c>
      <c r="G114" s="2">
        <v>47</v>
      </c>
      <c r="H114" s="2">
        <v>0.03</v>
      </c>
      <c r="I114" s="2">
        <v>10</v>
      </c>
      <c r="J114" s="2" t="s">
        <v>22</v>
      </c>
      <c r="K114" s="2">
        <v>0.2</v>
      </c>
      <c r="L114" s="2">
        <v>16</v>
      </c>
      <c r="M114" s="2">
        <v>11</v>
      </c>
      <c r="N114" s="2">
        <v>9</v>
      </c>
      <c r="O114" s="2">
        <v>2.2000000000000002</v>
      </c>
    </row>
    <row r="115" spans="1:15" ht="15.75" thickBot="1" x14ac:dyDescent="0.3">
      <c r="A115" s="7"/>
      <c r="B115" s="9" t="s">
        <v>27</v>
      </c>
      <c r="C115" s="5"/>
      <c r="D115" s="5"/>
      <c r="E115" s="5"/>
      <c r="F115" s="5"/>
      <c r="G115" s="10">
        <f>G107+G108+G109+G110+G111+G112+G113+G114</f>
        <v>816.5</v>
      </c>
      <c r="H115" s="5"/>
      <c r="I115" s="5"/>
      <c r="J115" s="5"/>
      <c r="K115" s="5"/>
      <c r="L115" s="5"/>
      <c r="M115" s="5"/>
      <c r="N115" s="5"/>
      <c r="O115" s="5"/>
    </row>
    <row r="116" spans="1:15" ht="15.75" thickBot="1" x14ac:dyDescent="0.3">
      <c r="A116" s="7"/>
      <c r="B116" s="9" t="s">
        <v>33</v>
      </c>
      <c r="C116" s="5"/>
      <c r="D116" s="5"/>
      <c r="E116" s="5"/>
      <c r="F116" s="5"/>
      <c r="G116" s="10">
        <f>G105+G115</f>
        <v>1326.13</v>
      </c>
      <c r="H116" s="5"/>
      <c r="I116" s="5"/>
      <c r="J116" s="5"/>
      <c r="K116" s="5"/>
      <c r="L116" s="5"/>
      <c r="M116" s="5"/>
      <c r="N116" s="5"/>
      <c r="O116" s="5"/>
    </row>
    <row r="118" spans="1:15" ht="15.75" thickBot="1" x14ac:dyDescent="0.3">
      <c r="A118" s="12"/>
    </row>
    <row r="119" spans="1:15" ht="24.75" customHeight="1" thickBot="1" x14ac:dyDescent="0.3">
      <c r="A119" s="118" t="s">
        <v>0</v>
      </c>
      <c r="B119" s="118" t="s">
        <v>1</v>
      </c>
      <c r="C119" s="118" t="s">
        <v>2</v>
      </c>
      <c r="D119" s="120" t="s">
        <v>3</v>
      </c>
      <c r="E119" s="121"/>
      <c r="F119" s="122"/>
      <c r="G119" s="1" t="s">
        <v>4</v>
      </c>
      <c r="H119" s="120" t="s">
        <v>6</v>
      </c>
      <c r="I119" s="121"/>
      <c r="J119" s="121"/>
      <c r="K119" s="122"/>
      <c r="L119" s="120" t="s">
        <v>7</v>
      </c>
      <c r="M119" s="121"/>
      <c r="N119" s="121"/>
      <c r="O119" s="122"/>
    </row>
    <row r="120" spans="1:15" ht="39" thickBot="1" x14ac:dyDescent="0.3">
      <c r="A120" s="119"/>
      <c r="B120" s="119"/>
      <c r="C120" s="119"/>
      <c r="D120" s="2" t="s">
        <v>8</v>
      </c>
      <c r="E120" s="2" t="s">
        <v>9</v>
      </c>
      <c r="F120" s="2" t="s">
        <v>10</v>
      </c>
      <c r="G120" s="2" t="s">
        <v>5</v>
      </c>
      <c r="H120" s="2" t="s">
        <v>11</v>
      </c>
      <c r="I120" s="2" t="s">
        <v>12</v>
      </c>
      <c r="J120" s="2" t="s">
        <v>13</v>
      </c>
      <c r="K120" s="2" t="s">
        <v>14</v>
      </c>
      <c r="L120" s="2" t="s">
        <v>15</v>
      </c>
      <c r="M120" s="2" t="s">
        <v>16</v>
      </c>
      <c r="N120" s="2" t="s">
        <v>17</v>
      </c>
      <c r="O120" s="2" t="s">
        <v>18</v>
      </c>
    </row>
    <row r="121" spans="1:15" ht="15.75" thickBot="1" x14ac:dyDescent="0.3">
      <c r="A121" s="3">
        <v>1</v>
      </c>
      <c r="B121" s="2">
        <v>2</v>
      </c>
      <c r="C121" s="2">
        <v>3</v>
      </c>
      <c r="D121" s="2">
        <v>4</v>
      </c>
      <c r="E121" s="2">
        <v>5</v>
      </c>
      <c r="F121" s="2">
        <v>6</v>
      </c>
      <c r="G121" s="2">
        <v>7</v>
      </c>
      <c r="H121" s="2">
        <v>8</v>
      </c>
      <c r="I121" s="2">
        <v>9</v>
      </c>
      <c r="J121" s="2">
        <v>10</v>
      </c>
      <c r="K121" s="2">
        <v>11</v>
      </c>
      <c r="L121" s="2">
        <v>12</v>
      </c>
      <c r="M121" s="2">
        <v>13</v>
      </c>
      <c r="N121" s="2">
        <v>14</v>
      </c>
      <c r="O121" s="2">
        <v>15</v>
      </c>
    </row>
    <row r="122" spans="1:15" ht="15.75" thickBot="1" x14ac:dyDescent="0.3">
      <c r="A122" s="12"/>
    </row>
    <row r="123" spans="1:15" x14ac:dyDescent="0.25">
      <c r="A123" s="109" t="s">
        <v>70</v>
      </c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1"/>
    </row>
    <row r="124" spans="1:15" ht="15.75" thickBot="1" x14ac:dyDescent="0.3">
      <c r="A124" s="112" t="s">
        <v>35</v>
      </c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4"/>
    </row>
    <row r="125" spans="1:15" ht="15.75" thickBot="1" x14ac:dyDescent="0.3">
      <c r="A125" s="16">
        <v>204</v>
      </c>
      <c r="B125" s="6" t="s">
        <v>99</v>
      </c>
      <c r="C125" s="2">
        <v>150</v>
      </c>
      <c r="D125" s="2">
        <v>10.15</v>
      </c>
      <c r="E125" s="2">
        <v>11.94</v>
      </c>
      <c r="F125" s="2">
        <v>25.58</v>
      </c>
      <c r="G125" s="2">
        <v>250.8</v>
      </c>
      <c r="H125" s="2">
        <v>0.06</v>
      </c>
      <c r="I125" s="2">
        <v>0.17</v>
      </c>
      <c r="J125" s="2">
        <v>0.08</v>
      </c>
      <c r="K125" s="2">
        <v>0.08</v>
      </c>
      <c r="L125" s="2">
        <v>221.4</v>
      </c>
      <c r="M125" s="2">
        <v>151.56</v>
      </c>
      <c r="N125" s="2">
        <v>15.24</v>
      </c>
      <c r="O125" s="2">
        <v>0.92</v>
      </c>
    </row>
    <row r="126" spans="1:15" ht="15.75" thickBot="1" x14ac:dyDescent="0.3">
      <c r="A126" s="16">
        <v>376</v>
      </c>
      <c r="B126" s="6" t="s">
        <v>24</v>
      </c>
      <c r="C126" s="2">
        <v>200</v>
      </c>
      <c r="D126" s="2">
        <v>7.0000000000000007E-2</v>
      </c>
      <c r="E126" s="2">
        <v>0.02</v>
      </c>
      <c r="F126" s="2">
        <v>15</v>
      </c>
      <c r="G126" s="2">
        <v>60</v>
      </c>
      <c r="H126" s="2" t="s">
        <v>22</v>
      </c>
      <c r="I126" s="2">
        <v>0.03</v>
      </c>
      <c r="J126" s="2" t="s">
        <v>22</v>
      </c>
      <c r="K126" s="2" t="s">
        <v>22</v>
      </c>
      <c r="L126" s="2">
        <v>11.1</v>
      </c>
      <c r="M126" s="2">
        <v>2.8</v>
      </c>
      <c r="N126" s="2">
        <v>1.4</v>
      </c>
      <c r="O126" s="2">
        <v>0.28000000000000003</v>
      </c>
    </row>
    <row r="127" spans="1:15" ht="15.75" thickBot="1" x14ac:dyDescent="0.3">
      <c r="A127" s="16" t="s">
        <v>25</v>
      </c>
      <c r="B127" s="6" t="s">
        <v>26</v>
      </c>
      <c r="C127" s="2">
        <v>38</v>
      </c>
      <c r="D127" s="2">
        <v>3.16</v>
      </c>
      <c r="E127" s="2">
        <v>0.4</v>
      </c>
      <c r="F127" s="2">
        <v>19.32</v>
      </c>
      <c r="G127" s="2">
        <v>93.52</v>
      </c>
      <c r="H127" s="2">
        <v>0.04</v>
      </c>
      <c r="I127" s="2" t="s">
        <v>22</v>
      </c>
      <c r="J127" s="2" t="s">
        <v>22</v>
      </c>
      <c r="K127" s="2">
        <v>0.52</v>
      </c>
      <c r="L127" s="2">
        <v>9.1999999999999993</v>
      </c>
      <c r="M127" s="2">
        <v>34.799999999999997</v>
      </c>
      <c r="N127" s="2">
        <v>13.2</v>
      </c>
      <c r="O127" s="2">
        <v>0.44</v>
      </c>
    </row>
    <row r="128" spans="1:15" ht="15.75" thickBot="1" x14ac:dyDescent="0.3">
      <c r="A128" s="18"/>
      <c r="B128" s="9" t="s">
        <v>27</v>
      </c>
      <c r="C128" s="5"/>
      <c r="D128" s="5"/>
      <c r="E128" s="5"/>
      <c r="F128" s="5"/>
      <c r="G128" s="10">
        <f>G125+G126+G127</f>
        <v>404.32</v>
      </c>
      <c r="H128" s="5"/>
      <c r="I128" s="5"/>
      <c r="J128" s="5"/>
      <c r="K128" s="5"/>
      <c r="L128" s="5"/>
      <c r="M128" s="5"/>
      <c r="N128" s="5"/>
      <c r="O128" s="5"/>
    </row>
    <row r="129" spans="1:15" ht="15.75" thickBot="1" x14ac:dyDescent="0.3">
      <c r="A129" s="115" t="s">
        <v>28</v>
      </c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7"/>
      <c r="N129" s="123"/>
      <c r="O129" s="124"/>
    </row>
    <row r="130" spans="1:15" ht="15.75" thickBot="1" x14ac:dyDescent="0.3">
      <c r="A130" s="16" t="s">
        <v>25</v>
      </c>
      <c r="B130" s="6" t="s">
        <v>65</v>
      </c>
      <c r="C130" s="2">
        <v>15</v>
      </c>
      <c r="D130" s="2">
        <v>0.12</v>
      </c>
      <c r="E130" s="2">
        <v>0.03</v>
      </c>
      <c r="F130" s="2">
        <v>0.39</v>
      </c>
      <c r="G130" s="2">
        <v>2.1</v>
      </c>
      <c r="H130" s="2">
        <v>0.03</v>
      </c>
      <c r="I130" s="2">
        <v>1.5</v>
      </c>
      <c r="J130" s="2">
        <v>1.5</v>
      </c>
      <c r="K130" s="2">
        <v>0.02</v>
      </c>
      <c r="L130" s="2">
        <v>3.4</v>
      </c>
      <c r="M130" s="2">
        <v>6.3</v>
      </c>
      <c r="N130" s="2">
        <v>2.1</v>
      </c>
      <c r="O130" s="2">
        <v>0.09</v>
      </c>
    </row>
    <row r="131" spans="1:15" ht="15.75" thickBot="1" x14ac:dyDescent="0.3">
      <c r="A131" s="16">
        <v>88</v>
      </c>
      <c r="B131" s="6" t="s">
        <v>72</v>
      </c>
      <c r="C131" s="2" t="s">
        <v>50</v>
      </c>
      <c r="D131" s="2">
        <v>3.4</v>
      </c>
      <c r="E131" s="2">
        <v>6.12</v>
      </c>
      <c r="F131" s="2">
        <v>7.9</v>
      </c>
      <c r="G131" s="2">
        <v>106.64</v>
      </c>
      <c r="H131" s="2">
        <v>0.06</v>
      </c>
      <c r="I131" s="2">
        <v>15.78</v>
      </c>
      <c r="J131" s="2" t="s">
        <v>22</v>
      </c>
      <c r="K131" s="2">
        <v>2.35</v>
      </c>
      <c r="L131" s="2">
        <v>51.05</v>
      </c>
      <c r="M131" s="2">
        <v>61.9</v>
      </c>
      <c r="N131" s="2">
        <v>23.79</v>
      </c>
      <c r="O131" s="2">
        <v>1.05</v>
      </c>
    </row>
    <row r="132" spans="1:15" ht="15.75" thickBot="1" x14ac:dyDescent="0.3">
      <c r="A132" s="16" t="s">
        <v>73</v>
      </c>
      <c r="B132" s="6" t="s">
        <v>74</v>
      </c>
      <c r="C132" s="2" t="s">
        <v>43</v>
      </c>
      <c r="D132" s="2">
        <v>11.09</v>
      </c>
      <c r="E132" s="2">
        <v>11.26</v>
      </c>
      <c r="F132" s="2">
        <v>3.51</v>
      </c>
      <c r="G132" s="2">
        <v>160</v>
      </c>
      <c r="H132" s="2">
        <v>0.04</v>
      </c>
      <c r="I132" s="2">
        <v>0.66</v>
      </c>
      <c r="J132" s="2">
        <v>0.03</v>
      </c>
      <c r="K132" s="2">
        <v>0.49</v>
      </c>
      <c r="L132" s="2">
        <v>29.84</v>
      </c>
      <c r="M132" s="2">
        <v>75.3</v>
      </c>
      <c r="N132" s="2">
        <v>15.6</v>
      </c>
      <c r="O132" s="2">
        <v>1.04</v>
      </c>
    </row>
    <row r="133" spans="1:15" ht="15.75" thickBot="1" x14ac:dyDescent="0.3">
      <c r="A133" s="16">
        <v>302</v>
      </c>
      <c r="B133" s="6" t="s">
        <v>60</v>
      </c>
      <c r="C133" s="2">
        <v>150</v>
      </c>
      <c r="D133" s="2">
        <v>8.6</v>
      </c>
      <c r="E133" s="2">
        <v>6.09</v>
      </c>
      <c r="F133" s="2">
        <v>38.64</v>
      </c>
      <c r="G133" s="2">
        <v>243.75</v>
      </c>
      <c r="H133" s="2">
        <v>0.21</v>
      </c>
      <c r="I133" s="2" t="s">
        <v>22</v>
      </c>
      <c r="J133" s="2" t="s">
        <v>22</v>
      </c>
      <c r="K133" s="2">
        <v>0.61</v>
      </c>
      <c r="L133" s="2">
        <v>14.82</v>
      </c>
      <c r="M133" s="2">
        <v>203.9</v>
      </c>
      <c r="N133" s="2">
        <v>135.83000000000001</v>
      </c>
      <c r="O133" s="2">
        <v>4.5599999999999996</v>
      </c>
    </row>
    <row r="134" spans="1:15" ht="15.75" thickBot="1" x14ac:dyDescent="0.3">
      <c r="A134" s="16">
        <v>388</v>
      </c>
      <c r="B134" s="6" t="s">
        <v>45</v>
      </c>
      <c r="C134" s="2">
        <v>200</v>
      </c>
      <c r="D134" s="2">
        <v>0.68</v>
      </c>
      <c r="E134" s="2">
        <v>0.28000000000000003</v>
      </c>
      <c r="F134" s="2">
        <v>20.76</v>
      </c>
      <c r="G134" s="2">
        <v>88.2</v>
      </c>
      <c r="H134" s="2">
        <v>0.01</v>
      </c>
      <c r="I134" s="2">
        <v>100</v>
      </c>
      <c r="J134" s="2" t="s">
        <v>22</v>
      </c>
      <c r="K134" s="2">
        <v>0.76</v>
      </c>
      <c r="L134" s="2">
        <v>21.34</v>
      </c>
      <c r="M134" s="2">
        <v>3.44</v>
      </c>
      <c r="N134" s="2">
        <v>3.44</v>
      </c>
      <c r="O134" s="2">
        <v>0.63</v>
      </c>
    </row>
    <row r="135" spans="1:15" ht="15.75" thickBot="1" x14ac:dyDescent="0.3">
      <c r="A135" s="17" t="s">
        <v>25</v>
      </c>
      <c r="B135" s="14" t="s">
        <v>26</v>
      </c>
      <c r="C135" s="15">
        <v>19</v>
      </c>
      <c r="D135" s="15">
        <v>1.58</v>
      </c>
      <c r="E135" s="15">
        <v>0.2</v>
      </c>
      <c r="F135" s="15">
        <v>9.66</v>
      </c>
      <c r="G135" s="15">
        <v>45.98</v>
      </c>
      <c r="H135" s="15">
        <v>0.02</v>
      </c>
      <c r="I135" s="2" t="s">
        <v>22</v>
      </c>
      <c r="J135" s="2" t="s">
        <v>22</v>
      </c>
      <c r="K135" s="15">
        <v>0.26</v>
      </c>
      <c r="L135" s="15">
        <v>4.5999999999999996</v>
      </c>
      <c r="M135" s="15">
        <v>17.399999999999999</v>
      </c>
      <c r="N135" s="15">
        <v>13.2</v>
      </c>
      <c r="O135" s="15">
        <v>0.44</v>
      </c>
    </row>
    <row r="136" spans="1:15" ht="15.75" thickBot="1" x14ac:dyDescent="0.3">
      <c r="A136" s="17" t="s">
        <v>25</v>
      </c>
      <c r="B136" s="14" t="s">
        <v>31</v>
      </c>
      <c r="C136" s="15">
        <v>40</v>
      </c>
      <c r="D136" s="15">
        <v>2.2400000000000002</v>
      </c>
      <c r="E136" s="15">
        <v>0.52</v>
      </c>
      <c r="F136" s="15">
        <v>23.7</v>
      </c>
      <c r="G136" s="15">
        <v>91.96</v>
      </c>
      <c r="H136" s="15">
        <v>0.05</v>
      </c>
      <c r="I136" s="2" t="s">
        <v>22</v>
      </c>
      <c r="J136" s="2" t="s">
        <v>22</v>
      </c>
      <c r="K136" s="15">
        <v>0.36</v>
      </c>
      <c r="L136" s="15">
        <v>9.1999999999999993</v>
      </c>
      <c r="M136" s="15">
        <v>42.4</v>
      </c>
      <c r="N136" s="15">
        <v>10</v>
      </c>
      <c r="O136" s="15">
        <v>1.24</v>
      </c>
    </row>
    <row r="137" spans="1:15" ht="15.75" thickBot="1" x14ac:dyDescent="0.3">
      <c r="A137" s="7"/>
      <c r="B137" s="9" t="s">
        <v>27</v>
      </c>
      <c r="C137" s="5"/>
      <c r="D137" s="5"/>
      <c r="E137" s="5"/>
      <c r="F137" s="5"/>
      <c r="G137" s="10">
        <f>G130+G131+G132+G133+G134+G135+G136</f>
        <v>738.63000000000011</v>
      </c>
      <c r="H137" s="5"/>
      <c r="I137" s="5"/>
      <c r="J137" s="5"/>
      <c r="K137" s="5"/>
      <c r="L137" s="5"/>
      <c r="M137" s="5"/>
      <c r="N137" s="5"/>
      <c r="O137" s="5"/>
    </row>
    <row r="138" spans="1:15" ht="15.75" thickBot="1" x14ac:dyDescent="0.3">
      <c r="A138" s="7"/>
      <c r="B138" s="9" t="s">
        <v>33</v>
      </c>
      <c r="C138" s="5"/>
      <c r="D138" s="5"/>
      <c r="E138" s="5"/>
      <c r="F138" s="5"/>
      <c r="G138" s="10">
        <f>G128+G137</f>
        <v>1142.95</v>
      </c>
      <c r="H138" s="5"/>
      <c r="I138" s="5"/>
      <c r="J138" s="5"/>
      <c r="K138" s="5"/>
      <c r="L138" s="5"/>
      <c r="M138" s="5"/>
      <c r="N138" s="5"/>
      <c r="O138" s="5"/>
    </row>
    <row r="140" spans="1:15" ht="15.75" thickBot="1" x14ac:dyDescent="0.3">
      <c r="A140" s="12"/>
    </row>
    <row r="141" spans="1:15" ht="24.75" customHeight="1" thickBot="1" x14ac:dyDescent="0.3">
      <c r="A141" s="118" t="s">
        <v>0</v>
      </c>
      <c r="B141" s="118" t="s">
        <v>1</v>
      </c>
      <c r="C141" s="118" t="s">
        <v>2</v>
      </c>
      <c r="D141" s="120" t="s">
        <v>3</v>
      </c>
      <c r="E141" s="121"/>
      <c r="F141" s="122"/>
      <c r="G141" s="1" t="s">
        <v>4</v>
      </c>
      <c r="H141" s="120" t="s">
        <v>6</v>
      </c>
      <c r="I141" s="121"/>
      <c r="J141" s="121"/>
      <c r="K141" s="122"/>
      <c r="L141" s="120" t="s">
        <v>7</v>
      </c>
      <c r="M141" s="121"/>
      <c r="N141" s="121"/>
      <c r="O141" s="122"/>
    </row>
    <row r="142" spans="1:15" ht="39" thickBot="1" x14ac:dyDescent="0.3">
      <c r="A142" s="119"/>
      <c r="B142" s="119"/>
      <c r="C142" s="119"/>
      <c r="D142" s="2" t="s">
        <v>8</v>
      </c>
      <c r="E142" s="2" t="s">
        <v>9</v>
      </c>
      <c r="F142" s="2" t="s">
        <v>10</v>
      </c>
      <c r="G142" s="2" t="s">
        <v>5</v>
      </c>
      <c r="H142" s="2" t="s">
        <v>11</v>
      </c>
      <c r="I142" s="2" t="s">
        <v>12</v>
      </c>
      <c r="J142" s="2" t="s">
        <v>13</v>
      </c>
      <c r="K142" s="2" t="s">
        <v>14</v>
      </c>
      <c r="L142" s="2" t="s">
        <v>15</v>
      </c>
      <c r="M142" s="2" t="s">
        <v>16</v>
      </c>
      <c r="N142" s="2" t="s">
        <v>17</v>
      </c>
      <c r="O142" s="2" t="s">
        <v>18</v>
      </c>
    </row>
    <row r="143" spans="1:15" ht="15.75" thickBot="1" x14ac:dyDescent="0.3">
      <c r="A143" s="3">
        <v>1</v>
      </c>
      <c r="B143" s="2">
        <v>2</v>
      </c>
      <c r="C143" s="2">
        <v>3</v>
      </c>
      <c r="D143" s="2">
        <v>4</v>
      </c>
      <c r="E143" s="2">
        <v>5</v>
      </c>
      <c r="F143" s="2">
        <v>6</v>
      </c>
      <c r="G143" s="2">
        <v>7</v>
      </c>
      <c r="H143" s="2">
        <v>8</v>
      </c>
      <c r="I143" s="2">
        <v>9</v>
      </c>
      <c r="J143" s="2">
        <v>10</v>
      </c>
      <c r="K143" s="2">
        <v>11</v>
      </c>
      <c r="L143" s="2">
        <v>12</v>
      </c>
      <c r="M143" s="2">
        <v>13</v>
      </c>
      <c r="N143" s="2">
        <v>14</v>
      </c>
      <c r="O143" s="2">
        <v>15</v>
      </c>
    </row>
    <row r="144" spans="1:15" ht="15.75" thickBot="1" x14ac:dyDescent="0.3">
      <c r="A144" s="12"/>
    </row>
    <row r="145" spans="1:15" x14ac:dyDescent="0.25">
      <c r="A145" s="109" t="s">
        <v>75</v>
      </c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1"/>
    </row>
    <row r="146" spans="1:15" ht="15.75" thickBot="1" x14ac:dyDescent="0.3">
      <c r="A146" s="112" t="s">
        <v>35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4"/>
    </row>
    <row r="147" spans="1:15" ht="15.75" thickBot="1" x14ac:dyDescent="0.3">
      <c r="A147" s="16" t="s">
        <v>25</v>
      </c>
      <c r="B147" s="6" t="s">
        <v>36</v>
      </c>
      <c r="C147" s="2">
        <v>20</v>
      </c>
      <c r="D147" s="2">
        <v>1.5</v>
      </c>
      <c r="E147" s="2">
        <v>2</v>
      </c>
      <c r="F147" s="2">
        <v>14.9</v>
      </c>
      <c r="G147" s="2">
        <v>83.4</v>
      </c>
      <c r="H147" s="2">
        <v>0.02</v>
      </c>
      <c r="I147" s="2">
        <v>0</v>
      </c>
      <c r="J147" s="2">
        <v>2.2000000000000002</v>
      </c>
      <c r="K147" s="2">
        <v>0.7</v>
      </c>
      <c r="L147" s="2">
        <v>5.8</v>
      </c>
      <c r="M147" s="2">
        <v>18</v>
      </c>
      <c r="N147" s="2">
        <v>4</v>
      </c>
      <c r="O147" s="2">
        <v>0.42</v>
      </c>
    </row>
    <row r="148" spans="1:15" ht="26.25" thickBot="1" x14ac:dyDescent="0.3">
      <c r="A148" s="16">
        <v>182</v>
      </c>
      <c r="B148" s="6" t="s">
        <v>76</v>
      </c>
      <c r="C148" s="2">
        <v>210</v>
      </c>
      <c r="D148" s="2">
        <v>7.51</v>
      </c>
      <c r="E148" s="2">
        <v>11.72</v>
      </c>
      <c r="F148" s="2">
        <v>37.049999999999997</v>
      </c>
      <c r="G148" s="2">
        <v>285</v>
      </c>
      <c r="H148" s="2">
        <v>0.19</v>
      </c>
      <c r="I148" s="2">
        <v>1.17</v>
      </c>
      <c r="J148" s="2">
        <v>0.06</v>
      </c>
      <c r="K148" s="2">
        <v>0.21</v>
      </c>
      <c r="L148" s="2">
        <v>138.1</v>
      </c>
      <c r="M148" s="2">
        <v>184.3</v>
      </c>
      <c r="N148" s="2">
        <v>47.6</v>
      </c>
      <c r="O148" s="2">
        <v>1.23</v>
      </c>
    </row>
    <row r="149" spans="1:15" ht="15.75" thickBot="1" x14ac:dyDescent="0.3">
      <c r="A149" s="16">
        <v>379</v>
      </c>
      <c r="B149" s="6" t="s">
        <v>77</v>
      </c>
      <c r="C149" s="2">
        <v>200</v>
      </c>
      <c r="D149" s="2">
        <v>3.17</v>
      </c>
      <c r="E149" s="2">
        <v>2.68</v>
      </c>
      <c r="F149" s="2">
        <v>15.95</v>
      </c>
      <c r="G149" s="2">
        <v>100.6</v>
      </c>
      <c r="H149" s="2">
        <v>0.22</v>
      </c>
      <c r="I149" s="2">
        <v>1.3</v>
      </c>
      <c r="J149" s="2">
        <v>0.02</v>
      </c>
      <c r="K149" s="2" t="s">
        <v>22</v>
      </c>
      <c r="L149" s="2">
        <v>125.78</v>
      </c>
      <c r="M149" s="2">
        <v>90</v>
      </c>
      <c r="N149" s="2">
        <v>14</v>
      </c>
      <c r="O149" s="2">
        <v>0.13</v>
      </c>
    </row>
    <row r="150" spans="1:15" ht="15.75" thickBot="1" x14ac:dyDescent="0.3">
      <c r="A150" s="16" t="s">
        <v>25</v>
      </c>
      <c r="B150" s="6" t="s">
        <v>26</v>
      </c>
      <c r="C150" s="2">
        <v>38</v>
      </c>
      <c r="D150" s="2">
        <v>3.16</v>
      </c>
      <c r="E150" s="2">
        <v>0.4</v>
      </c>
      <c r="F150" s="2">
        <v>19.32</v>
      </c>
      <c r="G150" s="2">
        <v>93.52</v>
      </c>
      <c r="H150" s="2">
        <v>0.04</v>
      </c>
      <c r="I150" s="2" t="s">
        <v>22</v>
      </c>
      <c r="J150" s="2" t="s">
        <v>22</v>
      </c>
      <c r="K150" s="2">
        <v>0.52</v>
      </c>
      <c r="L150" s="2">
        <v>9.1999999999999993</v>
      </c>
      <c r="M150" s="2">
        <v>34.799999999999997</v>
      </c>
      <c r="N150" s="2">
        <v>13.2</v>
      </c>
      <c r="O150" s="2">
        <v>0.44</v>
      </c>
    </row>
    <row r="151" spans="1:15" ht="15.75" thickBot="1" x14ac:dyDescent="0.3">
      <c r="A151" s="18"/>
      <c r="B151" s="9" t="s">
        <v>27</v>
      </c>
      <c r="C151" s="5"/>
      <c r="D151" s="5"/>
      <c r="E151" s="5"/>
      <c r="F151" s="5"/>
      <c r="G151" s="10">
        <f>G147+G148+G149+G150</f>
        <v>562.52</v>
      </c>
      <c r="H151" s="5"/>
      <c r="I151" s="5"/>
      <c r="J151" s="5"/>
      <c r="K151" s="5"/>
      <c r="L151" s="5"/>
      <c r="M151" s="5"/>
      <c r="N151" s="5"/>
      <c r="O151" s="5"/>
    </row>
    <row r="152" spans="1:15" ht="15.75" thickBot="1" x14ac:dyDescent="0.3">
      <c r="A152" s="115" t="s">
        <v>28</v>
      </c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7"/>
    </row>
    <row r="153" spans="1:15" ht="15.75" thickBot="1" x14ac:dyDescent="0.3">
      <c r="A153" s="17">
        <v>52</v>
      </c>
      <c r="B153" s="14" t="s">
        <v>48</v>
      </c>
      <c r="C153" s="15">
        <v>60</v>
      </c>
      <c r="D153" s="15">
        <v>0.84</v>
      </c>
      <c r="E153" s="15">
        <v>3.61</v>
      </c>
      <c r="F153" s="15">
        <v>4.96</v>
      </c>
      <c r="G153" s="15">
        <v>55.68</v>
      </c>
      <c r="H153" s="15">
        <v>0.01</v>
      </c>
      <c r="I153" s="15">
        <v>3.99</v>
      </c>
      <c r="J153" s="15" t="s">
        <v>22</v>
      </c>
      <c r="K153" s="15">
        <v>1.62</v>
      </c>
      <c r="L153" s="15">
        <v>21.28</v>
      </c>
      <c r="M153" s="15">
        <v>24.38</v>
      </c>
      <c r="N153" s="15">
        <v>12.42</v>
      </c>
      <c r="O153" s="15">
        <v>0.79</v>
      </c>
    </row>
    <row r="154" spans="1:15" ht="26.25" thickBot="1" x14ac:dyDescent="0.3">
      <c r="A154" s="17">
        <v>103</v>
      </c>
      <c r="B154" s="14" t="s">
        <v>78</v>
      </c>
      <c r="C154" s="15" t="s">
        <v>50</v>
      </c>
      <c r="D154" s="15">
        <v>4.32</v>
      </c>
      <c r="E154" s="15">
        <v>4.01</v>
      </c>
      <c r="F154" s="15">
        <v>17.46</v>
      </c>
      <c r="G154" s="15">
        <v>135.13999999999999</v>
      </c>
      <c r="H154" s="15">
        <v>0.11</v>
      </c>
      <c r="I154" s="15">
        <v>8.25</v>
      </c>
      <c r="J154" s="15" t="s">
        <v>22</v>
      </c>
      <c r="K154" s="15">
        <v>1.43</v>
      </c>
      <c r="L154" s="15">
        <v>31</v>
      </c>
      <c r="M154" s="15">
        <v>80.48</v>
      </c>
      <c r="N154" s="15">
        <v>28.94</v>
      </c>
      <c r="O154" s="15">
        <v>1.35</v>
      </c>
    </row>
    <row r="155" spans="1:15" ht="15.75" thickBot="1" x14ac:dyDescent="0.3">
      <c r="A155" s="17">
        <v>294</v>
      </c>
      <c r="B155" s="14" t="s">
        <v>92</v>
      </c>
      <c r="C155" s="15">
        <v>75</v>
      </c>
      <c r="D155" s="15">
        <v>11.87</v>
      </c>
      <c r="E155" s="15">
        <v>13.32</v>
      </c>
      <c r="F155" s="15">
        <v>12.34</v>
      </c>
      <c r="G155" s="15">
        <v>216</v>
      </c>
      <c r="H155" s="15">
        <v>7.0000000000000007E-2</v>
      </c>
      <c r="I155" s="15">
        <v>0.66</v>
      </c>
      <c r="J155" s="15">
        <v>0.05</v>
      </c>
      <c r="K155" s="15">
        <v>2.2200000000000002</v>
      </c>
      <c r="L155" s="15">
        <v>42.8</v>
      </c>
      <c r="M155" s="15">
        <v>59.17</v>
      </c>
      <c r="N155" s="15">
        <v>15.75</v>
      </c>
      <c r="O155" s="15">
        <v>1.29</v>
      </c>
    </row>
    <row r="156" spans="1:15" ht="15.75" thickBot="1" x14ac:dyDescent="0.3">
      <c r="A156" s="17">
        <v>143</v>
      </c>
      <c r="B156" s="14" t="s">
        <v>69</v>
      </c>
      <c r="C156" s="15">
        <v>150</v>
      </c>
      <c r="D156" s="15">
        <v>2.5299999999999998</v>
      </c>
      <c r="E156" s="15">
        <v>15.7</v>
      </c>
      <c r="F156" s="15">
        <v>12.29</v>
      </c>
      <c r="G156" s="15">
        <v>202.86</v>
      </c>
      <c r="H156" s="15">
        <v>0.09</v>
      </c>
      <c r="I156" s="15">
        <v>17.87</v>
      </c>
      <c r="J156" s="15">
        <v>7.0000000000000007E-2</v>
      </c>
      <c r="K156" s="15">
        <v>2.87</v>
      </c>
      <c r="L156" s="15">
        <v>53.08</v>
      </c>
      <c r="M156" s="15">
        <v>64.28</v>
      </c>
      <c r="N156" s="15">
        <v>23.23</v>
      </c>
      <c r="O156" s="15">
        <v>0.86</v>
      </c>
    </row>
    <row r="157" spans="1:15" ht="15.75" thickBot="1" x14ac:dyDescent="0.3">
      <c r="A157" s="16">
        <v>349</v>
      </c>
      <c r="B157" s="6" t="s">
        <v>54</v>
      </c>
      <c r="C157" s="2">
        <v>200</v>
      </c>
      <c r="D157" s="2">
        <v>0.66</v>
      </c>
      <c r="E157" s="2">
        <v>0.09</v>
      </c>
      <c r="F157" s="2">
        <v>32.01</v>
      </c>
      <c r="G157" s="2">
        <v>132.80000000000001</v>
      </c>
      <c r="H157" s="2">
        <v>0.02</v>
      </c>
      <c r="I157" s="2">
        <v>0.73</v>
      </c>
      <c r="J157" s="2" t="s">
        <v>22</v>
      </c>
      <c r="K157" s="2">
        <v>0.51</v>
      </c>
      <c r="L157" s="2">
        <v>32.479999999999997</v>
      </c>
      <c r="M157" s="2">
        <v>23.44</v>
      </c>
      <c r="N157" s="2">
        <v>17.46</v>
      </c>
      <c r="O157" s="2">
        <v>0.7</v>
      </c>
    </row>
    <row r="158" spans="1:15" ht="15.75" thickBot="1" x14ac:dyDescent="0.3">
      <c r="A158" s="17" t="s">
        <v>25</v>
      </c>
      <c r="B158" s="14" t="s">
        <v>26</v>
      </c>
      <c r="C158" s="15">
        <v>19</v>
      </c>
      <c r="D158" s="15">
        <v>1.58</v>
      </c>
      <c r="E158" s="15">
        <v>0.2</v>
      </c>
      <c r="F158" s="15">
        <v>9.66</v>
      </c>
      <c r="G158" s="15">
        <v>45.98</v>
      </c>
      <c r="H158" s="15">
        <v>0.02</v>
      </c>
      <c r="I158" s="2" t="s">
        <v>22</v>
      </c>
      <c r="J158" s="2" t="s">
        <v>22</v>
      </c>
      <c r="K158" s="15">
        <v>0.26</v>
      </c>
      <c r="L158" s="15">
        <v>4.5999999999999996</v>
      </c>
      <c r="M158" s="15">
        <v>17.399999999999999</v>
      </c>
      <c r="N158" s="15">
        <v>13.2</v>
      </c>
      <c r="O158" s="15">
        <v>0.44</v>
      </c>
    </row>
    <row r="159" spans="1:15" ht="15.75" thickBot="1" x14ac:dyDescent="0.3">
      <c r="A159" s="17" t="s">
        <v>25</v>
      </c>
      <c r="B159" s="14" t="s">
        <v>31</v>
      </c>
      <c r="C159" s="15">
        <v>40</v>
      </c>
      <c r="D159" s="15">
        <v>2.2400000000000002</v>
      </c>
      <c r="E159" s="15">
        <v>0.52</v>
      </c>
      <c r="F159" s="15">
        <v>23.7</v>
      </c>
      <c r="G159" s="15">
        <v>91.96</v>
      </c>
      <c r="H159" s="15">
        <v>0.05</v>
      </c>
      <c r="I159" s="2" t="s">
        <v>22</v>
      </c>
      <c r="J159" s="2" t="s">
        <v>22</v>
      </c>
      <c r="K159" s="15">
        <v>0.36</v>
      </c>
      <c r="L159" s="15">
        <v>9.1999999999999993</v>
      </c>
      <c r="M159" s="15">
        <v>42.4</v>
      </c>
      <c r="N159" s="15">
        <v>10</v>
      </c>
      <c r="O159" s="15">
        <v>1.24</v>
      </c>
    </row>
    <row r="160" spans="1:15" ht="15.75" thickBot="1" x14ac:dyDescent="0.3">
      <c r="A160" s="7"/>
      <c r="B160" s="9" t="s">
        <v>27</v>
      </c>
      <c r="C160" s="5"/>
      <c r="D160" s="5"/>
      <c r="E160" s="5"/>
      <c r="F160" s="5"/>
      <c r="G160" s="10">
        <f>G153+G154+G155+G156+G157+G158+G159</f>
        <v>880.42000000000007</v>
      </c>
      <c r="H160" s="5"/>
      <c r="I160" s="5"/>
      <c r="J160" s="5"/>
      <c r="K160" s="5"/>
      <c r="L160" s="5"/>
      <c r="M160" s="5"/>
      <c r="N160" s="5"/>
      <c r="O160" s="5"/>
    </row>
    <row r="161" spans="1:15" ht="15.75" thickBot="1" x14ac:dyDescent="0.3">
      <c r="A161" s="7"/>
      <c r="B161" s="9" t="s">
        <v>33</v>
      </c>
      <c r="C161" s="5"/>
      <c r="D161" s="5"/>
      <c r="E161" s="5"/>
      <c r="F161" s="5"/>
      <c r="G161" s="10">
        <f>G151+G160</f>
        <v>1442.94</v>
      </c>
      <c r="H161" s="5"/>
      <c r="I161" s="5"/>
      <c r="J161" s="5"/>
      <c r="K161" s="5"/>
      <c r="L161" s="5"/>
      <c r="M161" s="5"/>
      <c r="N161" s="5"/>
      <c r="O161" s="5"/>
    </row>
    <row r="163" spans="1:15" ht="15.75" thickBot="1" x14ac:dyDescent="0.3">
      <c r="A163" s="12"/>
    </row>
    <row r="164" spans="1:15" ht="24.75" customHeight="1" thickBot="1" x14ac:dyDescent="0.3">
      <c r="A164" s="118" t="s">
        <v>0</v>
      </c>
      <c r="B164" s="118" t="s">
        <v>1</v>
      </c>
      <c r="C164" s="118" t="s">
        <v>2</v>
      </c>
      <c r="D164" s="120" t="s">
        <v>3</v>
      </c>
      <c r="E164" s="121"/>
      <c r="F164" s="122"/>
      <c r="G164" s="1" t="s">
        <v>4</v>
      </c>
      <c r="H164" s="120" t="s">
        <v>6</v>
      </c>
      <c r="I164" s="121"/>
      <c r="J164" s="121"/>
      <c r="K164" s="122"/>
      <c r="L164" s="120" t="s">
        <v>7</v>
      </c>
      <c r="M164" s="121"/>
      <c r="N164" s="121"/>
      <c r="O164" s="122"/>
    </row>
    <row r="165" spans="1:15" ht="39" thickBot="1" x14ac:dyDescent="0.3">
      <c r="A165" s="119"/>
      <c r="B165" s="119"/>
      <c r="C165" s="119"/>
      <c r="D165" s="2" t="s">
        <v>8</v>
      </c>
      <c r="E165" s="2" t="s">
        <v>9</v>
      </c>
      <c r="F165" s="2" t="s">
        <v>10</v>
      </c>
      <c r="G165" s="2" t="s">
        <v>5</v>
      </c>
      <c r="H165" s="2" t="s">
        <v>11</v>
      </c>
      <c r="I165" s="2" t="s">
        <v>12</v>
      </c>
      <c r="J165" s="2" t="s">
        <v>13</v>
      </c>
      <c r="K165" s="2" t="s">
        <v>14</v>
      </c>
      <c r="L165" s="2" t="s">
        <v>15</v>
      </c>
      <c r="M165" s="2" t="s">
        <v>16</v>
      </c>
      <c r="N165" s="2" t="s">
        <v>17</v>
      </c>
      <c r="O165" s="2" t="s">
        <v>18</v>
      </c>
    </row>
    <row r="166" spans="1:15" ht="15.75" thickBot="1" x14ac:dyDescent="0.3">
      <c r="A166" s="3">
        <v>1</v>
      </c>
      <c r="B166" s="2">
        <v>2</v>
      </c>
      <c r="C166" s="2">
        <v>3</v>
      </c>
      <c r="D166" s="2">
        <v>4</v>
      </c>
      <c r="E166" s="2">
        <v>5</v>
      </c>
      <c r="F166" s="2">
        <v>6</v>
      </c>
      <c r="G166" s="2">
        <v>7</v>
      </c>
      <c r="H166" s="2">
        <v>8</v>
      </c>
      <c r="I166" s="2">
        <v>9</v>
      </c>
      <c r="J166" s="2">
        <v>10</v>
      </c>
      <c r="K166" s="2">
        <v>11</v>
      </c>
      <c r="L166" s="2">
        <v>12</v>
      </c>
      <c r="M166" s="2">
        <v>13</v>
      </c>
      <c r="N166" s="2">
        <v>14</v>
      </c>
      <c r="O166" s="2">
        <v>15</v>
      </c>
    </row>
    <row r="167" spans="1:15" ht="15.75" thickBot="1" x14ac:dyDescent="0.3">
      <c r="A167" s="12"/>
    </row>
    <row r="168" spans="1:15" x14ac:dyDescent="0.25">
      <c r="A168" s="109" t="s">
        <v>80</v>
      </c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1"/>
    </row>
    <row r="169" spans="1:15" ht="15.75" thickBot="1" x14ac:dyDescent="0.3">
      <c r="A169" s="112" t="s">
        <v>35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4"/>
    </row>
    <row r="170" spans="1:15" ht="15.75" thickBot="1" x14ac:dyDescent="0.3">
      <c r="A170" s="16">
        <v>223</v>
      </c>
      <c r="B170" s="6" t="s">
        <v>100</v>
      </c>
      <c r="C170" s="2">
        <v>150</v>
      </c>
      <c r="D170" s="2">
        <v>13.41</v>
      </c>
      <c r="E170" s="2">
        <v>23.1</v>
      </c>
      <c r="F170" s="2">
        <v>24.72</v>
      </c>
      <c r="G170" s="2">
        <v>411</v>
      </c>
      <c r="H170" s="2">
        <v>0.09</v>
      </c>
      <c r="I170" s="2">
        <v>0.39</v>
      </c>
      <c r="J170" s="2">
        <v>0.15</v>
      </c>
      <c r="K170" s="2">
        <v>0.87</v>
      </c>
      <c r="L170" s="2">
        <v>220.53</v>
      </c>
      <c r="M170" s="2">
        <v>314.43</v>
      </c>
      <c r="N170" s="2">
        <v>35.369999999999997</v>
      </c>
      <c r="O170" s="2">
        <v>1.23</v>
      </c>
    </row>
    <row r="171" spans="1:15" ht="15.75" thickBot="1" x14ac:dyDescent="0.3">
      <c r="A171" s="16">
        <v>377</v>
      </c>
      <c r="B171" s="6" t="s">
        <v>37</v>
      </c>
      <c r="C171" s="2" t="s">
        <v>38</v>
      </c>
      <c r="D171" s="2">
        <v>0.13</v>
      </c>
      <c r="E171" s="2">
        <v>0.02</v>
      </c>
      <c r="F171" s="2">
        <v>15.2</v>
      </c>
      <c r="G171" s="2">
        <v>62</v>
      </c>
      <c r="H171" s="2" t="s">
        <v>22</v>
      </c>
      <c r="I171" s="2">
        <v>2.83</v>
      </c>
      <c r="J171" s="2" t="s">
        <v>22</v>
      </c>
      <c r="K171" s="2">
        <v>0.01</v>
      </c>
      <c r="L171" s="2">
        <v>14.2</v>
      </c>
      <c r="M171" s="2">
        <v>4.4000000000000004</v>
      </c>
      <c r="N171" s="2">
        <v>2.4</v>
      </c>
      <c r="O171" s="2">
        <v>0.36</v>
      </c>
    </row>
    <row r="172" spans="1:15" ht="15.75" thickBot="1" x14ac:dyDescent="0.3">
      <c r="A172" s="16" t="s">
        <v>25</v>
      </c>
      <c r="B172" s="6" t="s">
        <v>26</v>
      </c>
      <c r="C172" s="2">
        <v>38</v>
      </c>
      <c r="D172" s="2">
        <v>3.16</v>
      </c>
      <c r="E172" s="2">
        <v>0.4</v>
      </c>
      <c r="F172" s="2">
        <v>19.32</v>
      </c>
      <c r="G172" s="2">
        <v>93.52</v>
      </c>
      <c r="H172" s="2">
        <v>0.04</v>
      </c>
      <c r="I172" s="2" t="s">
        <v>22</v>
      </c>
      <c r="J172" s="2" t="s">
        <v>22</v>
      </c>
      <c r="K172" s="2">
        <v>0.52</v>
      </c>
      <c r="L172" s="2">
        <v>9.1999999999999993</v>
      </c>
      <c r="M172" s="2">
        <v>34.799999999999997</v>
      </c>
      <c r="N172" s="2">
        <v>13.2</v>
      </c>
      <c r="O172" s="2">
        <v>0.44</v>
      </c>
    </row>
    <row r="173" spans="1:15" ht="15.75" thickBot="1" x14ac:dyDescent="0.3">
      <c r="A173" s="7"/>
      <c r="B173" s="9" t="s">
        <v>27</v>
      </c>
      <c r="C173" s="5"/>
      <c r="D173" s="5"/>
      <c r="E173" s="5"/>
      <c r="F173" s="5"/>
      <c r="G173" s="10">
        <f>G170+G171+G172</f>
        <v>566.52</v>
      </c>
      <c r="H173" s="5"/>
      <c r="I173" s="5"/>
      <c r="J173" s="5"/>
      <c r="K173" s="5"/>
      <c r="L173" s="5"/>
      <c r="M173" s="5"/>
      <c r="N173" s="5"/>
      <c r="O173" s="5"/>
    </row>
    <row r="174" spans="1:15" ht="15.75" thickBot="1" x14ac:dyDescent="0.3">
      <c r="A174" s="115" t="s">
        <v>28</v>
      </c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7"/>
    </row>
    <row r="175" spans="1:15" ht="15.75" thickBot="1" x14ac:dyDescent="0.3">
      <c r="A175" s="17">
        <v>45</v>
      </c>
      <c r="B175" s="14" t="s">
        <v>56</v>
      </c>
      <c r="C175" s="15">
        <v>60</v>
      </c>
      <c r="D175" s="15">
        <v>0.79</v>
      </c>
      <c r="E175" s="15">
        <v>1.95</v>
      </c>
      <c r="F175" s="15">
        <v>3.88</v>
      </c>
      <c r="G175" s="15">
        <v>36.24</v>
      </c>
      <c r="H175" s="15">
        <v>0.01</v>
      </c>
      <c r="I175" s="15">
        <v>10.26</v>
      </c>
      <c r="J175" s="15" t="s">
        <v>22</v>
      </c>
      <c r="K175" s="15">
        <v>5.03</v>
      </c>
      <c r="L175" s="15">
        <v>14.98</v>
      </c>
      <c r="M175" s="15">
        <v>16.98</v>
      </c>
      <c r="N175" s="15">
        <v>9.0500000000000007</v>
      </c>
      <c r="O175" s="15">
        <v>0.28000000000000003</v>
      </c>
    </row>
    <row r="176" spans="1:15" ht="15.75" thickBot="1" x14ac:dyDescent="0.3">
      <c r="A176" s="16">
        <v>102</v>
      </c>
      <c r="B176" s="6" t="s">
        <v>57</v>
      </c>
      <c r="C176" s="2">
        <v>250</v>
      </c>
      <c r="D176" s="2">
        <v>5.49</v>
      </c>
      <c r="E176" s="2">
        <v>5.27</v>
      </c>
      <c r="F176" s="2">
        <v>16.54</v>
      </c>
      <c r="G176" s="2">
        <v>148.25</v>
      </c>
      <c r="H176" s="2">
        <v>0.23</v>
      </c>
      <c r="I176" s="2">
        <v>5.83</v>
      </c>
      <c r="J176" s="2" t="s">
        <v>22</v>
      </c>
      <c r="K176" s="2">
        <v>2.4300000000000002</v>
      </c>
      <c r="L176" s="2">
        <v>42.68</v>
      </c>
      <c r="M176" s="2">
        <v>88.1</v>
      </c>
      <c r="N176" s="2">
        <v>35.58</v>
      </c>
      <c r="O176" s="2">
        <v>2.0499999999999998</v>
      </c>
    </row>
    <row r="177" spans="1:15" ht="15.75" thickBot="1" x14ac:dyDescent="0.3">
      <c r="A177" s="16" t="s">
        <v>81</v>
      </c>
      <c r="B177" s="6" t="s">
        <v>82</v>
      </c>
      <c r="C177" s="2" t="s">
        <v>83</v>
      </c>
      <c r="D177" s="2">
        <v>10</v>
      </c>
      <c r="E177" s="2">
        <v>8.2200000000000006</v>
      </c>
      <c r="F177" s="2">
        <v>16.920000000000002</v>
      </c>
      <c r="G177" s="2">
        <v>182</v>
      </c>
      <c r="H177" s="2">
        <v>7.0000000000000007E-2</v>
      </c>
      <c r="I177" s="2">
        <v>14.19</v>
      </c>
      <c r="J177" s="2">
        <v>0.03</v>
      </c>
      <c r="K177" s="2">
        <v>0.53</v>
      </c>
      <c r="L177" s="2">
        <v>53.41</v>
      </c>
      <c r="M177" s="2">
        <v>127.6</v>
      </c>
      <c r="N177" s="2">
        <v>34.15</v>
      </c>
      <c r="O177" s="2">
        <v>1.2</v>
      </c>
    </row>
    <row r="178" spans="1:15" ht="15.75" thickBot="1" x14ac:dyDescent="0.3">
      <c r="A178" s="16">
        <v>342</v>
      </c>
      <c r="B178" s="6" t="s">
        <v>61</v>
      </c>
      <c r="C178" s="2">
        <v>200</v>
      </c>
      <c r="D178" s="2">
        <v>0.16</v>
      </c>
      <c r="E178" s="2">
        <v>0.16</v>
      </c>
      <c r="F178" s="2">
        <v>27.88</v>
      </c>
      <c r="G178" s="2">
        <v>114.6</v>
      </c>
      <c r="H178" s="2">
        <v>0.01</v>
      </c>
      <c r="I178" s="2">
        <v>0.9</v>
      </c>
      <c r="J178" s="2" t="s">
        <v>22</v>
      </c>
      <c r="K178" s="2">
        <v>0.08</v>
      </c>
      <c r="L178" s="2">
        <v>14.18</v>
      </c>
      <c r="M178" s="2">
        <v>4.4000000000000004</v>
      </c>
      <c r="N178" s="2">
        <v>5.14</v>
      </c>
      <c r="O178" s="2">
        <v>0.95</v>
      </c>
    </row>
    <row r="179" spans="1:15" ht="15.75" thickBot="1" x14ac:dyDescent="0.3">
      <c r="A179" s="17" t="s">
        <v>25</v>
      </c>
      <c r="B179" s="14" t="s">
        <v>26</v>
      </c>
      <c r="C179" s="15">
        <v>19</v>
      </c>
      <c r="D179" s="15">
        <v>1.58</v>
      </c>
      <c r="E179" s="15">
        <v>0.2</v>
      </c>
      <c r="F179" s="15">
        <v>9.66</v>
      </c>
      <c r="G179" s="15">
        <v>45.98</v>
      </c>
      <c r="H179" s="15">
        <v>0.02</v>
      </c>
      <c r="I179" s="2" t="s">
        <v>22</v>
      </c>
      <c r="J179" s="2" t="s">
        <v>22</v>
      </c>
      <c r="K179" s="15">
        <v>0.26</v>
      </c>
      <c r="L179" s="15">
        <v>4.5999999999999996</v>
      </c>
      <c r="M179" s="15">
        <v>17.399999999999999</v>
      </c>
      <c r="N179" s="15">
        <v>13.2</v>
      </c>
      <c r="O179" s="15">
        <v>0.44</v>
      </c>
    </row>
    <row r="180" spans="1:15" ht="15.75" thickBot="1" x14ac:dyDescent="0.3">
      <c r="A180" s="17" t="s">
        <v>25</v>
      </c>
      <c r="B180" s="14" t="s">
        <v>31</v>
      </c>
      <c r="C180" s="15">
        <v>40</v>
      </c>
      <c r="D180" s="15">
        <v>2.2400000000000002</v>
      </c>
      <c r="E180" s="15">
        <v>0.52</v>
      </c>
      <c r="F180" s="15">
        <v>23.7</v>
      </c>
      <c r="G180" s="15">
        <v>91.96</v>
      </c>
      <c r="H180" s="15">
        <v>0.05</v>
      </c>
      <c r="I180" s="2" t="s">
        <v>22</v>
      </c>
      <c r="J180" s="2" t="s">
        <v>22</v>
      </c>
      <c r="K180" s="15">
        <v>0.36</v>
      </c>
      <c r="L180" s="15">
        <v>9.1999999999999993</v>
      </c>
      <c r="M180" s="15">
        <v>42.4</v>
      </c>
      <c r="N180" s="15">
        <v>10</v>
      </c>
      <c r="O180" s="15">
        <v>1.24</v>
      </c>
    </row>
    <row r="181" spans="1:15" ht="15.75" thickBot="1" x14ac:dyDescent="0.3">
      <c r="A181" s="7"/>
      <c r="B181" s="9" t="s">
        <v>27</v>
      </c>
      <c r="C181" s="5"/>
      <c r="D181" s="5"/>
      <c r="E181" s="5"/>
      <c r="F181" s="5"/>
      <c r="G181" s="10">
        <f>G175+G176+G177+G178+G179+G180</f>
        <v>619.03000000000009</v>
      </c>
      <c r="H181" s="5"/>
      <c r="I181" s="5"/>
      <c r="J181" s="5"/>
      <c r="K181" s="5"/>
      <c r="L181" s="5"/>
      <c r="M181" s="5"/>
      <c r="N181" s="5"/>
      <c r="O181" s="5"/>
    </row>
    <row r="182" spans="1:15" ht="15.75" thickBot="1" x14ac:dyDescent="0.3">
      <c r="A182" s="7"/>
      <c r="B182" s="9" t="s">
        <v>33</v>
      </c>
      <c r="C182" s="5"/>
      <c r="D182" s="5"/>
      <c r="E182" s="5"/>
      <c r="F182" s="5"/>
      <c r="G182" s="10">
        <f>G173+G181</f>
        <v>1185.5500000000002</v>
      </c>
      <c r="H182" s="5"/>
      <c r="I182" s="5"/>
      <c r="J182" s="5"/>
      <c r="K182" s="5"/>
      <c r="L182" s="5"/>
      <c r="M182" s="5"/>
      <c r="N182" s="5"/>
      <c r="O182" s="5"/>
    </row>
    <row r="184" spans="1:15" ht="15.75" thickBot="1" x14ac:dyDescent="0.3">
      <c r="A184" s="12"/>
    </row>
    <row r="185" spans="1:15" ht="24.75" customHeight="1" thickBot="1" x14ac:dyDescent="0.3">
      <c r="A185" s="118" t="s">
        <v>0</v>
      </c>
      <c r="B185" s="118" t="s">
        <v>1</v>
      </c>
      <c r="C185" s="118" t="s">
        <v>2</v>
      </c>
      <c r="D185" s="120" t="s">
        <v>3</v>
      </c>
      <c r="E185" s="121"/>
      <c r="F185" s="122"/>
      <c r="G185" s="1" t="s">
        <v>4</v>
      </c>
      <c r="H185" s="120" t="s">
        <v>6</v>
      </c>
      <c r="I185" s="121"/>
      <c r="J185" s="121"/>
      <c r="K185" s="122"/>
      <c r="L185" s="120" t="s">
        <v>7</v>
      </c>
      <c r="M185" s="121"/>
      <c r="N185" s="121"/>
      <c r="O185" s="122"/>
    </row>
    <row r="186" spans="1:15" ht="39" thickBot="1" x14ac:dyDescent="0.3">
      <c r="A186" s="119"/>
      <c r="B186" s="119"/>
      <c r="C186" s="119"/>
      <c r="D186" s="2" t="s">
        <v>8</v>
      </c>
      <c r="E186" s="2" t="s">
        <v>9</v>
      </c>
      <c r="F186" s="2" t="s">
        <v>10</v>
      </c>
      <c r="G186" s="2" t="s">
        <v>5</v>
      </c>
      <c r="H186" s="2" t="s">
        <v>11</v>
      </c>
      <c r="I186" s="2" t="s">
        <v>12</v>
      </c>
      <c r="J186" s="2" t="s">
        <v>13</v>
      </c>
      <c r="K186" s="2" t="s">
        <v>14</v>
      </c>
      <c r="L186" s="2" t="s">
        <v>15</v>
      </c>
      <c r="M186" s="2" t="s">
        <v>16</v>
      </c>
      <c r="N186" s="2" t="s">
        <v>17</v>
      </c>
      <c r="O186" s="2" t="s">
        <v>18</v>
      </c>
    </row>
    <row r="187" spans="1:15" ht="15.75" thickBot="1" x14ac:dyDescent="0.3">
      <c r="A187" s="3">
        <v>1</v>
      </c>
      <c r="B187" s="2">
        <v>2</v>
      </c>
      <c r="C187" s="2">
        <v>3</v>
      </c>
      <c r="D187" s="2">
        <v>4</v>
      </c>
      <c r="E187" s="2">
        <v>5</v>
      </c>
      <c r="F187" s="2">
        <v>6</v>
      </c>
      <c r="G187" s="2">
        <v>7</v>
      </c>
      <c r="H187" s="2">
        <v>8</v>
      </c>
      <c r="I187" s="2">
        <v>9</v>
      </c>
      <c r="J187" s="2">
        <v>10</v>
      </c>
      <c r="K187" s="2">
        <v>11</v>
      </c>
      <c r="L187" s="2">
        <v>12</v>
      </c>
      <c r="M187" s="2">
        <v>13</v>
      </c>
      <c r="N187" s="2">
        <v>14</v>
      </c>
      <c r="O187" s="2">
        <v>15</v>
      </c>
    </row>
    <row r="188" spans="1:15" ht="15.75" thickBot="1" x14ac:dyDescent="0.3">
      <c r="A188" s="12"/>
    </row>
    <row r="189" spans="1:15" x14ac:dyDescent="0.25">
      <c r="A189" s="109" t="s">
        <v>84</v>
      </c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1"/>
    </row>
    <row r="190" spans="1:15" ht="15.75" thickBot="1" x14ac:dyDescent="0.3">
      <c r="A190" s="112" t="s">
        <v>35</v>
      </c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4"/>
    </row>
    <row r="191" spans="1:15" ht="15.75" thickBot="1" x14ac:dyDescent="0.3">
      <c r="A191" s="4">
        <v>15</v>
      </c>
      <c r="B191" s="6" t="s">
        <v>21</v>
      </c>
      <c r="C191" s="2">
        <v>20</v>
      </c>
      <c r="D191" s="2">
        <v>4.6399999999999997</v>
      </c>
      <c r="E191" s="2">
        <v>5.9</v>
      </c>
      <c r="F191" s="2" t="s">
        <v>22</v>
      </c>
      <c r="G191" s="2">
        <v>72</v>
      </c>
      <c r="H191" s="2">
        <v>1E-3</v>
      </c>
      <c r="I191" s="2">
        <v>0.14000000000000001</v>
      </c>
      <c r="J191" s="2">
        <v>5.1999999999999998E-2</v>
      </c>
      <c r="K191" s="2">
        <v>0.1</v>
      </c>
      <c r="L191" s="2">
        <v>176</v>
      </c>
      <c r="M191" s="2">
        <v>100</v>
      </c>
      <c r="N191" s="2">
        <v>7</v>
      </c>
      <c r="O191" s="2">
        <v>0.2</v>
      </c>
    </row>
    <row r="192" spans="1:15" ht="26.25" thickBot="1" x14ac:dyDescent="0.3">
      <c r="A192" s="16">
        <v>174</v>
      </c>
      <c r="B192" s="6" t="s">
        <v>87</v>
      </c>
      <c r="C192" s="2">
        <v>210</v>
      </c>
      <c r="D192" s="2">
        <v>6</v>
      </c>
      <c r="E192" s="2">
        <v>10.85</v>
      </c>
      <c r="F192" s="2">
        <v>42.95</v>
      </c>
      <c r="G192" s="2">
        <v>294</v>
      </c>
      <c r="H192" s="2">
        <v>0.06</v>
      </c>
      <c r="I192" s="2">
        <v>0.96</v>
      </c>
      <c r="J192" s="2">
        <v>5.5E-2</v>
      </c>
      <c r="K192" s="2">
        <v>0.23</v>
      </c>
      <c r="L192" s="2">
        <v>130.66999999999999</v>
      </c>
      <c r="M192" s="2">
        <v>157.44</v>
      </c>
      <c r="N192" s="2">
        <v>36.46</v>
      </c>
      <c r="O192" s="2">
        <v>0.6</v>
      </c>
    </row>
    <row r="193" spans="1:15" ht="15.75" thickBot="1" x14ac:dyDescent="0.3">
      <c r="A193" s="16">
        <v>376</v>
      </c>
      <c r="B193" s="6" t="s">
        <v>24</v>
      </c>
      <c r="C193" s="2">
        <v>200</v>
      </c>
      <c r="D193" s="2">
        <v>7.0000000000000007E-2</v>
      </c>
      <c r="E193" s="2">
        <v>0.02</v>
      </c>
      <c r="F193" s="2">
        <v>15</v>
      </c>
      <c r="G193" s="2">
        <v>60</v>
      </c>
      <c r="H193" s="2" t="s">
        <v>22</v>
      </c>
      <c r="I193" s="2">
        <v>0.03</v>
      </c>
      <c r="J193" s="2" t="s">
        <v>22</v>
      </c>
      <c r="K193" s="2" t="s">
        <v>22</v>
      </c>
      <c r="L193" s="2">
        <v>11.1</v>
      </c>
      <c r="M193" s="2">
        <v>2.8</v>
      </c>
      <c r="N193" s="2">
        <v>1.4</v>
      </c>
      <c r="O193" s="2">
        <v>0.28000000000000003</v>
      </c>
    </row>
    <row r="194" spans="1:15" ht="15.75" thickBot="1" x14ac:dyDescent="0.3">
      <c r="A194" s="16" t="s">
        <v>25</v>
      </c>
      <c r="B194" s="6" t="s">
        <v>26</v>
      </c>
      <c r="C194" s="2">
        <v>38</v>
      </c>
      <c r="D194" s="2">
        <v>3.16</v>
      </c>
      <c r="E194" s="2">
        <v>0.4</v>
      </c>
      <c r="F194" s="2">
        <v>19.32</v>
      </c>
      <c r="G194" s="2">
        <v>93.52</v>
      </c>
      <c r="H194" s="2">
        <v>0.04</v>
      </c>
      <c r="I194" s="2" t="s">
        <v>22</v>
      </c>
      <c r="J194" s="2" t="s">
        <v>22</v>
      </c>
      <c r="K194" s="2">
        <v>0.52</v>
      </c>
      <c r="L194" s="2">
        <v>9.1999999999999993</v>
      </c>
      <c r="M194" s="2">
        <v>34.799999999999997</v>
      </c>
      <c r="N194" s="2">
        <v>13.2</v>
      </c>
      <c r="O194" s="2">
        <v>0.44</v>
      </c>
    </row>
    <row r="195" spans="1:15" ht="15.75" thickBot="1" x14ac:dyDescent="0.3">
      <c r="A195" s="18"/>
      <c r="B195" s="9" t="s">
        <v>27</v>
      </c>
      <c r="C195" s="5"/>
      <c r="D195" s="5"/>
      <c r="E195" s="5"/>
      <c r="F195" s="5"/>
      <c r="G195" s="10">
        <f>G191+G192+G193+G194</f>
        <v>519.52</v>
      </c>
      <c r="H195" s="5"/>
      <c r="I195" s="5"/>
      <c r="J195" s="5"/>
      <c r="K195" s="5"/>
      <c r="L195" s="5"/>
      <c r="M195" s="5"/>
      <c r="N195" s="5"/>
      <c r="O195" s="5"/>
    </row>
    <row r="196" spans="1:15" ht="15.75" thickBot="1" x14ac:dyDescent="0.3">
      <c r="A196" s="115" t="s">
        <v>28</v>
      </c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7"/>
    </row>
    <row r="197" spans="1:15" ht="15.75" thickBot="1" x14ac:dyDescent="0.3">
      <c r="A197" s="17" t="s">
        <v>25</v>
      </c>
      <c r="B197" s="14" t="s">
        <v>40</v>
      </c>
      <c r="C197" s="15">
        <v>60</v>
      </c>
      <c r="D197" s="15">
        <v>1.2</v>
      </c>
      <c r="E197" s="15">
        <v>5.4</v>
      </c>
      <c r="F197" s="15">
        <v>4.68</v>
      </c>
      <c r="G197" s="15">
        <v>72</v>
      </c>
      <c r="H197" s="15">
        <v>0.01</v>
      </c>
      <c r="I197" s="15">
        <v>4.2</v>
      </c>
      <c r="J197" s="15">
        <v>0.01</v>
      </c>
      <c r="K197" s="15" t="s">
        <v>22</v>
      </c>
      <c r="L197" s="15">
        <v>30</v>
      </c>
      <c r="M197" s="15">
        <v>22.2</v>
      </c>
      <c r="N197" s="15">
        <v>9</v>
      </c>
      <c r="O197" s="15">
        <v>0.42</v>
      </c>
    </row>
    <row r="198" spans="1:15" ht="15.75" thickBot="1" x14ac:dyDescent="0.3">
      <c r="A198" s="16">
        <v>82</v>
      </c>
      <c r="B198" s="6" t="s">
        <v>88</v>
      </c>
      <c r="C198" s="2" t="s">
        <v>50</v>
      </c>
      <c r="D198" s="2">
        <v>3.43</v>
      </c>
      <c r="E198" s="2">
        <v>6.09</v>
      </c>
      <c r="F198" s="2">
        <v>10.93</v>
      </c>
      <c r="G198" s="2">
        <v>120.64</v>
      </c>
      <c r="H198" s="2">
        <v>0.05</v>
      </c>
      <c r="I198" s="2">
        <v>10.68</v>
      </c>
      <c r="J198" s="2" t="s">
        <v>22</v>
      </c>
      <c r="K198" s="2">
        <v>2.4</v>
      </c>
      <c r="L198" s="2">
        <v>51.53</v>
      </c>
      <c r="M198" s="2">
        <v>67.5</v>
      </c>
      <c r="N198" s="2">
        <v>27.79</v>
      </c>
      <c r="O198" s="2">
        <v>1.45</v>
      </c>
    </row>
    <row r="199" spans="1:15" ht="15.75" thickBot="1" x14ac:dyDescent="0.3">
      <c r="A199" s="16">
        <v>243</v>
      </c>
      <c r="B199" s="6" t="s">
        <v>89</v>
      </c>
      <c r="C199" s="2">
        <v>70</v>
      </c>
      <c r="D199" s="2">
        <v>7.99</v>
      </c>
      <c r="E199" s="2">
        <v>12.74</v>
      </c>
      <c r="F199" s="2">
        <v>0.89</v>
      </c>
      <c r="G199" s="2">
        <v>151.19999999999999</v>
      </c>
      <c r="H199" s="2">
        <v>0.03</v>
      </c>
      <c r="I199" s="2" t="s">
        <v>22</v>
      </c>
      <c r="J199" s="2">
        <v>0.28999999999999998</v>
      </c>
      <c r="K199" s="2">
        <v>0.25</v>
      </c>
      <c r="L199" s="2">
        <v>17.920000000000002</v>
      </c>
      <c r="M199" s="2">
        <v>91.7</v>
      </c>
      <c r="N199" s="2">
        <v>11.2</v>
      </c>
      <c r="O199" s="2">
        <v>1.4239999999999999</v>
      </c>
    </row>
    <row r="200" spans="1:15" ht="15.75" thickBot="1" x14ac:dyDescent="0.3">
      <c r="A200" s="16">
        <v>309</v>
      </c>
      <c r="B200" s="6" t="s">
        <v>53</v>
      </c>
      <c r="C200" s="2">
        <v>150</v>
      </c>
      <c r="D200" s="2">
        <v>5.52</v>
      </c>
      <c r="E200" s="2">
        <v>4.5199999999999996</v>
      </c>
      <c r="F200" s="2">
        <v>26.45</v>
      </c>
      <c r="G200" s="2">
        <v>168.45</v>
      </c>
      <c r="H200" s="2">
        <v>0.06</v>
      </c>
      <c r="I200" s="2" t="s">
        <v>22</v>
      </c>
      <c r="J200" s="2" t="s">
        <v>22</v>
      </c>
      <c r="K200" s="2">
        <v>0.97</v>
      </c>
      <c r="L200" s="2">
        <v>4.8600000000000003</v>
      </c>
      <c r="M200" s="2">
        <v>37.17</v>
      </c>
      <c r="N200" s="2">
        <v>21.12</v>
      </c>
      <c r="O200" s="2">
        <v>1.1100000000000001</v>
      </c>
    </row>
    <row r="201" spans="1:15" ht="15.75" thickBot="1" x14ac:dyDescent="0.3">
      <c r="A201" s="16">
        <v>350</v>
      </c>
      <c r="B201" s="6" t="s">
        <v>30</v>
      </c>
      <c r="C201" s="2">
        <v>200</v>
      </c>
      <c r="D201" s="2">
        <v>0.1</v>
      </c>
      <c r="E201" s="2">
        <v>0</v>
      </c>
      <c r="F201" s="2">
        <v>29</v>
      </c>
      <c r="G201" s="2">
        <v>110</v>
      </c>
      <c r="H201" s="2">
        <v>0</v>
      </c>
      <c r="I201" s="2">
        <v>1.4</v>
      </c>
      <c r="J201" s="2">
        <v>0</v>
      </c>
      <c r="K201" s="2">
        <v>0</v>
      </c>
      <c r="L201" s="2">
        <v>9.8000000000000007</v>
      </c>
      <c r="M201" s="2">
        <v>8.6</v>
      </c>
      <c r="N201" s="2">
        <v>1.6</v>
      </c>
      <c r="O201" s="2">
        <v>0.2</v>
      </c>
    </row>
    <row r="202" spans="1:15" ht="15.75" thickBot="1" x14ac:dyDescent="0.3">
      <c r="A202" s="17" t="s">
        <v>25</v>
      </c>
      <c r="B202" s="14" t="s">
        <v>26</v>
      </c>
      <c r="C202" s="15">
        <v>19</v>
      </c>
      <c r="D202" s="15">
        <v>1.58</v>
      </c>
      <c r="E202" s="15">
        <v>0.2</v>
      </c>
      <c r="F202" s="15">
        <v>9.66</v>
      </c>
      <c r="G202" s="15">
        <v>45.98</v>
      </c>
      <c r="H202" s="15">
        <v>0.02</v>
      </c>
      <c r="I202" s="2" t="s">
        <v>22</v>
      </c>
      <c r="J202" s="2" t="s">
        <v>22</v>
      </c>
      <c r="K202" s="15">
        <v>0.26</v>
      </c>
      <c r="L202" s="15">
        <v>4.5999999999999996</v>
      </c>
      <c r="M202" s="15">
        <v>17.399999999999999</v>
      </c>
      <c r="N202" s="15">
        <v>13.2</v>
      </c>
      <c r="O202" s="15">
        <v>0.44</v>
      </c>
    </row>
    <row r="203" spans="1:15" ht="15.75" thickBot="1" x14ac:dyDescent="0.3">
      <c r="A203" s="17" t="s">
        <v>25</v>
      </c>
      <c r="B203" s="14" t="s">
        <v>31</v>
      </c>
      <c r="C203" s="15">
        <v>40</v>
      </c>
      <c r="D203" s="15">
        <v>2.2400000000000002</v>
      </c>
      <c r="E203" s="15">
        <v>0.52</v>
      </c>
      <c r="F203" s="15">
        <v>23.7</v>
      </c>
      <c r="G203" s="15">
        <v>91.96</v>
      </c>
      <c r="H203" s="15">
        <v>0.05</v>
      </c>
      <c r="I203" s="2" t="s">
        <v>22</v>
      </c>
      <c r="J203" s="2" t="s">
        <v>22</v>
      </c>
      <c r="K203" s="15">
        <v>0.36</v>
      </c>
      <c r="L203" s="15">
        <v>9.1999999999999993</v>
      </c>
      <c r="M203" s="15">
        <v>42.4</v>
      </c>
      <c r="N203" s="15">
        <v>10</v>
      </c>
      <c r="O203" s="15">
        <v>1.24</v>
      </c>
    </row>
    <row r="204" spans="1:15" ht="15.75" thickBot="1" x14ac:dyDescent="0.3">
      <c r="A204" s="16">
        <v>338</v>
      </c>
      <c r="B204" s="6" t="s">
        <v>32</v>
      </c>
      <c r="C204" s="2">
        <v>100</v>
      </c>
      <c r="D204" s="2">
        <v>0.4</v>
      </c>
      <c r="E204" s="2">
        <v>0.4</v>
      </c>
      <c r="F204" s="2">
        <v>9.8000000000000007</v>
      </c>
      <c r="G204" s="2">
        <v>47</v>
      </c>
      <c r="H204" s="2">
        <v>0.03</v>
      </c>
      <c r="I204" s="2">
        <v>10</v>
      </c>
      <c r="J204" s="2" t="s">
        <v>22</v>
      </c>
      <c r="K204" s="2">
        <v>0.2</v>
      </c>
      <c r="L204" s="2">
        <v>16</v>
      </c>
      <c r="M204" s="2">
        <v>11</v>
      </c>
      <c r="N204" s="2">
        <v>9</v>
      </c>
      <c r="O204" s="2">
        <v>2.2000000000000002</v>
      </c>
    </row>
    <row r="205" spans="1:15" ht="15.75" thickBot="1" x14ac:dyDescent="0.3">
      <c r="A205" s="7"/>
      <c r="B205" s="9" t="s">
        <v>27</v>
      </c>
      <c r="C205" s="5"/>
      <c r="D205" s="5"/>
      <c r="E205" s="5"/>
      <c r="F205" s="5"/>
      <c r="G205" s="10">
        <f>G197+G198+G199+G200+G201+G202+G203+G204</f>
        <v>807.23</v>
      </c>
      <c r="H205" s="5"/>
      <c r="I205" s="5"/>
      <c r="J205" s="5"/>
      <c r="K205" s="5"/>
      <c r="L205" s="5"/>
      <c r="M205" s="5"/>
      <c r="N205" s="5"/>
      <c r="O205" s="5"/>
    </row>
    <row r="206" spans="1:15" ht="15.75" thickBot="1" x14ac:dyDescent="0.3">
      <c r="A206" s="7"/>
      <c r="B206" s="9" t="s">
        <v>33</v>
      </c>
      <c r="C206" s="5"/>
      <c r="D206" s="5"/>
      <c r="E206" s="5"/>
      <c r="F206" s="5"/>
      <c r="G206" s="10">
        <f>G195+G205</f>
        <v>1326.75</v>
      </c>
      <c r="H206" s="5"/>
      <c r="I206" s="5"/>
      <c r="J206" s="5"/>
      <c r="K206" s="5"/>
      <c r="L206" s="5"/>
      <c r="M206" s="5"/>
      <c r="N206" s="5"/>
      <c r="O206" s="5"/>
    </row>
    <row r="208" spans="1:15" ht="15.75" thickBot="1" x14ac:dyDescent="0.3">
      <c r="A208" s="12"/>
    </row>
    <row r="209" spans="1:15" ht="24.75" customHeight="1" thickBot="1" x14ac:dyDescent="0.3">
      <c r="A209" s="118" t="s">
        <v>0</v>
      </c>
      <c r="B209" s="118" t="s">
        <v>1</v>
      </c>
      <c r="C209" s="118" t="s">
        <v>2</v>
      </c>
      <c r="D209" s="120" t="s">
        <v>3</v>
      </c>
      <c r="E209" s="121"/>
      <c r="F209" s="122"/>
      <c r="G209" s="1" t="s">
        <v>4</v>
      </c>
      <c r="H209" s="120" t="s">
        <v>6</v>
      </c>
      <c r="I209" s="121"/>
      <c r="J209" s="121"/>
      <c r="K209" s="122"/>
      <c r="L209" s="120" t="s">
        <v>7</v>
      </c>
      <c r="M209" s="121"/>
      <c r="N209" s="121"/>
      <c r="O209" s="122"/>
    </row>
    <row r="210" spans="1:15" ht="39" thickBot="1" x14ac:dyDescent="0.3">
      <c r="A210" s="119"/>
      <c r="B210" s="119"/>
      <c r="C210" s="119"/>
      <c r="D210" s="2" t="s">
        <v>8</v>
      </c>
      <c r="E210" s="2" t="s">
        <v>9</v>
      </c>
      <c r="F210" s="2" t="s">
        <v>10</v>
      </c>
      <c r="G210" s="2" t="s">
        <v>5</v>
      </c>
      <c r="H210" s="2" t="s">
        <v>11</v>
      </c>
      <c r="I210" s="2" t="s">
        <v>12</v>
      </c>
      <c r="J210" s="2" t="s">
        <v>13</v>
      </c>
      <c r="K210" s="2" t="s">
        <v>14</v>
      </c>
      <c r="L210" s="2" t="s">
        <v>15</v>
      </c>
      <c r="M210" s="2" t="s">
        <v>16</v>
      </c>
      <c r="N210" s="2" t="s">
        <v>17</v>
      </c>
      <c r="O210" s="2" t="s">
        <v>18</v>
      </c>
    </row>
    <row r="211" spans="1:15" ht="15.75" thickBot="1" x14ac:dyDescent="0.3">
      <c r="A211" s="3">
        <v>1</v>
      </c>
      <c r="B211" s="2">
        <v>2</v>
      </c>
      <c r="C211" s="2">
        <v>3</v>
      </c>
      <c r="D211" s="2">
        <v>4</v>
      </c>
      <c r="E211" s="2">
        <v>5</v>
      </c>
      <c r="F211" s="2">
        <v>6</v>
      </c>
      <c r="G211" s="2">
        <v>7</v>
      </c>
      <c r="H211" s="2">
        <v>8</v>
      </c>
      <c r="I211" s="2">
        <v>9</v>
      </c>
      <c r="J211" s="2">
        <v>10</v>
      </c>
      <c r="K211" s="2">
        <v>11</v>
      </c>
      <c r="L211" s="2">
        <v>12</v>
      </c>
      <c r="M211" s="2">
        <v>13</v>
      </c>
      <c r="N211" s="2">
        <v>14</v>
      </c>
      <c r="O211" s="2">
        <v>15</v>
      </c>
    </row>
    <row r="212" spans="1:15" ht="15.75" thickBot="1" x14ac:dyDescent="0.3">
      <c r="A212" s="12"/>
    </row>
    <row r="213" spans="1:15" x14ac:dyDescent="0.25">
      <c r="A213" s="109" t="s">
        <v>90</v>
      </c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1"/>
    </row>
    <row r="214" spans="1:15" ht="15.75" thickBot="1" x14ac:dyDescent="0.3">
      <c r="A214" s="112" t="s">
        <v>35</v>
      </c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4"/>
    </row>
    <row r="215" spans="1:15" ht="15.75" thickBot="1" x14ac:dyDescent="0.3">
      <c r="A215" s="16" t="s">
        <v>25</v>
      </c>
      <c r="B215" s="6" t="s">
        <v>36</v>
      </c>
      <c r="C215" s="2">
        <v>20</v>
      </c>
      <c r="D215" s="2">
        <v>1.5</v>
      </c>
      <c r="E215" s="2">
        <v>2</v>
      </c>
      <c r="F215" s="2">
        <v>14.9</v>
      </c>
      <c r="G215" s="2">
        <v>83.4</v>
      </c>
      <c r="H215" s="2">
        <v>0.02</v>
      </c>
      <c r="I215" s="2">
        <v>0</v>
      </c>
      <c r="J215" s="2">
        <v>2.2000000000000002</v>
      </c>
      <c r="K215" s="2">
        <v>0.7</v>
      </c>
      <c r="L215" s="2">
        <v>5.8</v>
      </c>
      <c r="M215" s="2">
        <v>18</v>
      </c>
      <c r="N215" s="2">
        <v>4</v>
      </c>
      <c r="O215" s="2">
        <v>0.42</v>
      </c>
    </row>
    <row r="216" spans="1:15" ht="15.75" thickBot="1" x14ac:dyDescent="0.3">
      <c r="A216" s="16">
        <v>212</v>
      </c>
      <c r="B216" s="6" t="s">
        <v>91</v>
      </c>
      <c r="C216" s="2">
        <v>150</v>
      </c>
      <c r="D216" s="2">
        <v>15.79</v>
      </c>
      <c r="E216" s="2">
        <v>30.45</v>
      </c>
      <c r="F216" s="2">
        <v>2.72</v>
      </c>
      <c r="G216" s="2">
        <v>347.14</v>
      </c>
      <c r="H216" s="2">
        <v>0.15</v>
      </c>
      <c r="I216" s="2">
        <v>0.21</v>
      </c>
      <c r="J216" s="2">
        <v>0.28999999999999998</v>
      </c>
      <c r="K216" s="2">
        <v>0.75</v>
      </c>
      <c r="L216" s="2">
        <v>95.57</v>
      </c>
      <c r="M216" s="2">
        <v>245.6</v>
      </c>
      <c r="N216" s="2">
        <v>20.079999999999998</v>
      </c>
      <c r="O216" s="2">
        <v>2.79</v>
      </c>
    </row>
    <row r="217" spans="1:15" ht="15.75" thickBot="1" x14ac:dyDescent="0.3">
      <c r="A217" s="16">
        <v>376</v>
      </c>
      <c r="B217" s="6" t="s">
        <v>24</v>
      </c>
      <c r="C217" s="2">
        <v>200</v>
      </c>
      <c r="D217" s="2">
        <v>7.0000000000000007E-2</v>
      </c>
      <c r="E217" s="2">
        <v>0.02</v>
      </c>
      <c r="F217" s="2">
        <v>15</v>
      </c>
      <c r="G217" s="2">
        <v>60</v>
      </c>
      <c r="H217" s="2" t="s">
        <v>22</v>
      </c>
      <c r="I217" s="2">
        <v>0.03</v>
      </c>
      <c r="J217" s="2" t="s">
        <v>22</v>
      </c>
      <c r="K217" s="2" t="s">
        <v>22</v>
      </c>
      <c r="L217" s="2">
        <v>11.1</v>
      </c>
      <c r="M217" s="2">
        <v>2.8</v>
      </c>
      <c r="N217" s="2">
        <v>1.4</v>
      </c>
      <c r="O217" s="2">
        <v>0.28000000000000003</v>
      </c>
    </row>
    <row r="218" spans="1:15" ht="15.75" thickBot="1" x14ac:dyDescent="0.3">
      <c r="A218" s="16" t="s">
        <v>25</v>
      </c>
      <c r="B218" s="6" t="s">
        <v>26</v>
      </c>
      <c r="C218" s="2">
        <v>38</v>
      </c>
      <c r="D218" s="2">
        <v>3.16</v>
      </c>
      <c r="E218" s="2">
        <v>0.4</v>
      </c>
      <c r="F218" s="2">
        <v>19.32</v>
      </c>
      <c r="G218" s="2">
        <v>93.52</v>
      </c>
      <c r="H218" s="2">
        <v>0.04</v>
      </c>
      <c r="I218" s="2" t="s">
        <v>22</v>
      </c>
      <c r="J218" s="2" t="s">
        <v>22</v>
      </c>
      <c r="K218" s="2">
        <v>0.52</v>
      </c>
      <c r="L218" s="2">
        <v>9.1999999999999993</v>
      </c>
      <c r="M218" s="2">
        <v>34.799999999999997</v>
      </c>
      <c r="N218" s="2">
        <v>13.2</v>
      </c>
      <c r="O218" s="2">
        <v>0.44</v>
      </c>
    </row>
    <row r="219" spans="1:15" ht="15.75" thickBot="1" x14ac:dyDescent="0.3">
      <c r="A219" s="18"/>
      <c r="B219" s="9" t="s">
        <v>27</v>
      </c>
      <c r="C219" s="5"/>
      <c r="D219" s="5"/>
      <c r="E219" s="5"/>
      <c r="F219" s="5"/>
      <c r="G219" s="10">
        <f>G215+G216+G217+G218</f>
        <v>584.05999999999995</v>
      </c>
      <c r="H219" s="5"/>
      <c r="I219" s="5"/>
      <c r="J219" s="5"/>
      <c r="K219" s="5"/>
      <c r="L219" s="5"/>
      <c r="M219" s="5"/>
      <c r="N219" s="5"/>
      <c r="O219" s="5"/>
    </row>
    <row r="220" spans="1:15" ht="15.75" thickBot="1" x14ac:dyDescent="0.3">
      <c r="A220" s="115" t="s">
        <v>28</v>
      </c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7"/>
    </row>
    <row r="221" spans="1:15" ht="15.75" thickBot="1" x14ac:dyDescent="0.3">
      <c r="A221" s="16" t="s">
        <v>25</v>
      </c>
      <c r="B221" s="6" t="s">
        <v>101</v>
      </c>
      <c r="C221" s="2">
        <v>30</v>
      </c>
      <c r="D221" s="2">
        <v>0.21</v>
      </c>
      <c r="E221" s="2">
        <v>0.03</v>
      </c>
      <c r="F221" s="2">
        <v>0.56999999999999995</v>
      </c>
      <c r="G221" s="2">
        <v>3.6</v>
      </c>
      <c r="H221" s="2">
        <v>0.03</v>
      </c>
      <c r="I221" s="2">
        <v>1.47</v>
      </c>
      <c r="J221" s="2" t="s">
        <v>22</v>
      </c>
      <c r="K221" s="2">
        <v>0.03</v>
      </c>
      <c r="L221" s="2">
        <v>5.0999999999999996</v>
      </c>
      <c r="M221" s="2">
        <v>9</v>
      </c>
      <c r="N221" s="2">
        <v>4.2</v>
      </c>
      <c r="O221" s="2">
        <v>0.15</v>
      </c>
    </row>
    <row r="222" spans="1:15" ht="15.75" thickBot="1" x14ac:dyDescent="0.3">
      <c r="A222" s="8">
        <v>97</v>
      </c>
      <c r="B222" s="6" t="s">
        <v>66</v>
      </c>
      <c r="C222" s="2" t="s">
        <v>67</v>
      </c>
      <c r="D222" s="2">
        <v>2.8</v>
      </c>
      <c r="E222" s="2">
        <v>3.03</v>
      </c>
      <c r="F222" s="2">
        <v>16.87</v>
      </c>
      <c r="G222" s="2">
        <v>122.8</v>
      </c>
      <c r="H222" s="2">
        <v>0.13</v>
      </c>
      <c r="I222" s="2">
        <v>12</v>
      </c>
      <c r="J222" s="2" t="s">
        <v>22</v>
      </c>
      <c r="K222" s="2">
        <v>1.28</v>
      </c>
      <c r="L222" s="2">
        <v>31.95</v>
      </c>
      <c r="M222" s="2">
        <v>99.73</v>
      </c>
      <c r="N222" s="2">
        <v>33.4</v>
      </c>
      <c r="O222" s="2">
        <v>1.26</v>
      </c>
    </row>
    <row r="223" spans="1:15" ht="15.75" thickBot="1" x14ac:dyDescent="0.3">
      <c r="A223" s="17" t="s">
        <v>58</v>
      </c>
      <c r="B223" s="14" t="s">
        <v>59</v>
      </c>
      <c r="C223" s="15" t="s">
        <v>43</v>
      </c>
      <c r="D223" s="15">
        <v>2.72</v>
      </c>
      <c r="E223" s="15">
        <v>8.76</v>
      </c>
      <c r="F223" s="15">
        <v>3.81</v>
      </c>
      <c r="G223" s="15">
        <v>159</v>
      </c>
      <c r="H223" s="15">
        <v>0.2</v>
      </c>
      <c r="I223" s="15">
        <v>28.86</v>
      </c>
      <c r="J223" s="15">
        <v>5.54</v>
      </c>
      <c r="K223" s="15">
        <v>2.95</v>
      </c>
      <c r="L223" s="15">
        <v>25.62</v>
      </c>
      <c r="M223" s="15">
        <v>223.3</v>
      </c>
      <c r="N223" s="15">
        <v>14.8</v>
      </c>
      <c r="O223" s="15">
        <v>4.72</v>
      </c>
    </row>
    <row r="224" spans="1:15" ht="15.75" thickBot="1" x14ac:dyDescent="0.3">
      <c r="A224" s="8">
        <v>312</v>
      </c>
      <c r="B224" s="6" t="s">
        <v>44</v>
      </c>
      <c r="C224" s="2">
        <v>150</v>
      </c>
      <c r="D224" s="2">
        <v>3.06</v>
      </c>
      <c r="E224" s="2">
        <v>4.8</v>
      </c>
      <c r="F224" s="2">
        <v>20.440000000000001</v>
      </c>
      <c r="G224" s="2">
        <v>137.25</v>
      </c>
      <c r="H224" s="2">
        <v>0.14000000000000001</v>
      </c>
      <c r="I224" s="2">
        <v>18.16</v>
      </c>
      <c r="J224" s="2" t="s">
        <v>22</v>
      </c>
      <c r="K224" s="2">
        <v>0.18</v>
      </c>
      <c r="L224" s="2">
        <v>36.979999999999997</v>
      </c>
      <c r="M224" s="2">
        <v>86.6</v>
      </c>
      <c r="N224" s="2">
        <v>27.75</v>
      </c>
      <c r="O224" s="2">
        <v>1</v>
      </c>
    </row>
    <row r="225" spans="1:15" ht="15.75" thickBot="1" x14ac:dyDescent="0.3">
      <c r="A225" s="8">
        <v>349</v>
      </c>
      <c r="B225" s="6" t="s">
        <v>54</v>
      </c>
      <c r="C225" s="2">
        <v>200</v>
      </c>
      <c r="D225" s="2">
        <v>0.66</v>
      </c>
      <c r="E225" s="2">
        <v>0.09</v>
      </c>
      <c r="F225" s="2">
        <v>32.01</v>
      </c>
      <c r="G225" s="2">
        <v>132.80000000000001</v>
      </c>
      <c r="H225" s="2">
        <v>0.02</v>
      </c>
      <c r="I225" s="2">
        <v>0.73</v>
      </c>
      <c r="J225" s="2" t="s">
        <v>22</v>
      </c>
      <c r="K225" s="2">
        <v>0.51</v>
      </c>
      <c r="L225" s="2">
        <v>32.479999999999997</v>
      </c>
      <c r="M225" s="2">
        <v>23.44</v>
      </c>
      <c r="N225" s="2">
        <v>17.46</v>
      </c>
      <c r="O225" s="2">
        <v>0.7</v>
      </c>
    </row>
    <row r="226" spans="1:15" ht="15.75" thickBot="1" x14ac:dyDescent="0.3">
      <c r="A226" s="17" t="s">
        <v>25</v>
      </c>
      <c r="B226" s="14" t="s">
        <v>26</v>
      </c>
      <c r="C226" s="15">
        <v>19</v>
      </c>
      <c r="D226" s="15">
        <v>1.58</v>
      </c>
      <c r="E226" s="15">
        <v>0.2</v>
      </c>
      <c r="F226" s="15">
        <v>9.66</v>
      </c>
      <c r="G226" s="15">
        <v>45.98</v>
      </c>
      <c r="H226" s="15">
        <v>0.02</v>
      </c>
      <c r="I226" s="2" t="s">
        <v>22</v>
      </c>
      <c r="J226" s="2" t="s">
        <v>22</v>
      </c>
      <c r="K226" s="15">
        <v>0.26</v>
      </c>
      <c r="L226" s="15">
        <v>4.5999999999999996</v>
      </c>
      <c r="M226" s="15">
        <v>17.399999999999999</v>
      </c>
      <c r="N226" s="15">
        <v>13.2</v>
      </c>
      <c r="O226" s="15">
        <v>0.44</v>
      </c>
    </row>
    <row r="227" spans="1:15" ht="15.75" thickBot="1" x14ac:dyDescent="0.3">
      <c r="A227" s="16" t="s">
        <v>25</v>
      </c>
      <c r="B227" s="6" t="s">
        <v>31</v>
      </c>
      <c r="C227" s="2">
        <v>31.5</v>
      </c>
      <c r="D227" s="2">
        <v>1.76</v>
      </c>
      <c r="E227" s="2">
        <v>0.41</v>
      </c>
      <c r="F227" s="2">
        <v>18.66</v>
      </c>
      <c r="G227" s="2">
        <v>72.42</v>
      </c>
      <c r="H227" s="2">
        <v>0.04</v>
      </c>
      <c r="I227" s="2" t="s">
        <v>22</v>
      </c>
      <c r="J227" s="2" t="s">
        <v>22</v>
      </c>
      <c r="K227" s="2">
        <v>0.28000000000000003</v>
      </c>
      <c r="L227" s="2">
        <v>7.25</v>
      </c>
      <c r="M227" s="2">
        <v>33.39</v>
      </c>
      <c r="N227" s="2">
        <v>7.88</v>
      </c>
      <c r="O227" s="2">
        <v>0.98</v>
      </c>
    </row>
    <row r="228" spans="1:15" ht="15.75" thickBot="1" x14ac:dyDescent="0.3">
      <c r="A228" s="7"/>
      <c r="B228" s="9" t="s">
        <v>27</v>
      </c>
      <c r="C228" s="5"/>
      <c r="D228" s="5"/>
      <c r="E228" s="5"/>
      <c r="F228" s="5"/>
      <c r="G228" s="10">
        <f>G221+G222+G223+G224+G225+G226+G227</f>
        <v>673.85</v>
      </c>
      <c r="H228" s="5"/>
      <c r="I228" s="5"/>
      <c r="J228" s="5"/>
      <c r="K228" s="5"/>
      <c r="L228" s="5"/>
      <c r="M228" s="5"/>
      <c r="N228" s="5"/>
      <c r="O228" s="5"/>
    </row>
    <row r="229" spans="1:15" ht="15.75" thickBot="1" x14ac:dyDescent="0.3">
      <c r="A229" s="13"/>
      <c r="B229" s="9" t="s">
        <v>33</v>
      </c>
      <c r="C229" s="5"/>
      <c r="D229" s="5"/>
      <c r="E229" s="5"/>
      <c r="F229" s="5"/>
      <c r="G229" s="11">
        <f>G219+G228</f>
        <v>1257.9099999999999</v>
      </c>
      <c r="H229" s="5"/>
      <c r="I229" s="5"/>
      <c r="J229" s="5"/>
      <c r="K229" s="5"/>
      <c r="L229" s="5"/>
      <c r="M229" s="5"/>
      <c r="N229" s="5"/>
      <c r="O229" s="5"/>
    </row>
    <row r="230" spans="1:15" ht="15.75" thickBot="1" x14ac:dyDescent="0.3">
      <c r="A230" s="13"/>
      <c r="B230" s="9"/>
      <c r="C230" s="5"/>
      <c r="D230" s="5"/>
      <c r="E230" s="5"/>
      <c r="F230" s="5"/>
      <c r="G230" s="11"/>
      <c r="H230" s="5"/>
      <c r="I230" s="5"/>
      <c r="J230" s="5"/>
      <c r="K230" s="5"/>
      <c r="L230" s="5"/>
      <c r="M230" s="5"/>
      <c r="N230" s="5"/>
      <c r="O230" s="5"/>
    </row>
    <row r="231" spans="1:15" ht="15.75" thickBot="1" x14ac:dyDescent="0.3">
      <c r="A231" s="13"/>
      <c r="B231" s="9" t="s">
        <v>103</v>
      </c>
      <c r="C231" s="5"/>
      <c r="D231" s="5"/>
      <c r="E231" s="5"/>
      <c r="F231" s="5"/>
      <c r="G231" s="11">
        <f>(G10+G32+G56+G82+G128+G151+G173+G195+G219)/10</f>
        <v>470.64699999999993</v>
      </c>
      <c r="H231" s="5"/>
      <c r="I231" s="5"/>
      <c r="J231" s="5"/>
      <c r="K231" s="5"/>
      <c r="L231" s="5"/>
      <c r="M231" s="5"/>
      <c r="N231" s="5"/>
      <c r="O231" s="5"/>
    </row>
    <row r="232" spans="1:15" ht="15.75" thickBot="1" x14ac:dyDescent="0.3">
      <c r="A232" s="13"/>
      <c r="B232" s="9" t="s">
        <v>104</v>
      </c>
      <c r="C232" s="5"/>
      <c r="D232" s="5"/>
      <c r="E232" s="5"/>
      <c r="F232" s="5"/>
      <c r="G232" s="11">
        <f>(G18+G41+G65+G91+G115+G137+G160+G181+G205+G229)/10</f>
        <v>802.89400000000001</v>
      </c>
      <c r="H232" s="5"/>
      <c r="I232" s="5"/>
      <c r="J232" s="5"/>
      <c r="K232" s="5"/>
      <c r="L232" s="5"/>
      <c r="M232" s="5"/>
      <c r="N232" s="5"/>
      <c r="O232" s="5"/>
    </row>
    <row r="233" spans="1:15" ht="15.75" thickBot="1" x14ac:dyDescent="0.3">
      <c r="A233" s="7"/>
      <c r="B233" s="9" t="s">
        <v>102</v>
      </c>
      <c r="C233" s="5"/>
      <c r="D233" s="5"/>
      <c r="E233" s="5"/>
      <c r="F233" s="5"/>
      <c r="G233" s="10">
        <f>(G19+G42+G66+G92+G116+G138+G161+G182+G206+G229)/10</f>
        <v>1266.098</v>
      </c>
      <c r="H233" s="5"/>
      <c r="I233" s="5"/>
      <c r="J233" s="5"/>
      <c r="K233" s="5"/>
      <c r="L233" s="5"/>
      <c r="M233" s="5"/>
      <c r="N233" s="5"/>
      <c r="O233" s="5"/>
    </row>
    <row r="235" spans="1:15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</row>
    <row r="236" spans="1:15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1:15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</sheetData>
  <mergeCells count="93">
    <mergeCell ref="L1:O1"/>
    <mergeCell ref="A1:A2"/>
    <mergeCell ref="B1:B2"/>
    <mergeCell ref="C1:C2"/>
    <mergeCell ref="D1:F1"/>
    <mergeCell ref="H1:K1"/>
    <mergeCell ref="A4:O4"/>
    <mergeCell ref="A5:O5"/>
    <mergeCell ref="A11:O11"/>
    <mergeCell ref="A22:A23"/>
    <mergeCell ref="B22:B23"/>
    <mergeCell ref="C22:C23"/>
    <mergeCell ref="D22:F22"/>
    <mergeCell ref="H22:K22"/>
    <mergeCell ref="L22:O22"/>
    <mergeCell ref="A26:A27"/>
    <mergeCell ref="B26:O26"/>
    <mergeCell ref="B27:O27"/>
    <mergeCell ref="B33:O33"/>
    <mergeCell ref="A46:A47"/>
    <mergeCell ref="B46:B47"/>
    <mergeCell ref="C46:C47"/>
    <mergeCell ref="D46:F46"/>
    <mergeCell ref="H46:K46"/>
    <mergeCell ref="L46:O46"/>
    <mergeCell ref="A50:O50"/>
    <mergeCell ref="A51:O51"/>
    <mergeCell ref="A57:O57"/>
    <mergeCell ref="A73:A74"/>
    <mergeCell ref="B73:B74"/>
    <mergeCell ref="C73:C74"/>
    <mergeCell ref="D73:F73"/>
    <mergeCell ref="H73:K73"/>
    <mergeCell ref="L73:O73"/>
    <mergeCell ref="A77:A78"/>
    <mergeCell ref="B77:O77"/>
    <mergeCell ref="B78:O78"/>
    <mergeCell ref="A83:O83"/>
    <mergeCell ref="A95:A96"/>
    <mergeCell ref="B95:B96"/>
    <mergeCell ref="C95:C96"/>
    <mergeCell ref="D95:F95"/>
    <mergeCell ref="H95:K95"/>
    <mergeCell ref="L95:O95"/>
    <mergeCell ref="A99:O99"/>
    <mergeCell ref="A100:O100"/>
    <mergeCell ref="A106:O106"/>
    <mergeCell ref="A119:A120"/>
    <mergeCell ref="B119:B120"/>
    <mergeCell ref="C119:C120"/>
    <mergeCell ref="D119:F119"/>
    <mergeCell ref="H119:K119"/>
    <mergeCell ref="L119:O119"/>
    <mergeCell ref="A123:O123"/>
    <mergeCell ref="A124:O124"/>
    <mergeCell ref="A129:M129"/>
    <mergeCell ref="N129:O129"/>
    <mergeCell ref="A141:A142"/>
    <mergeCell ref="B141:B142"/>
    <mergeCell ref="C141:C142"/>
    <mergeCell ref="D141:F141"/>
    <mergeCell ref="H141:K141"/>
    <mergeCell ref="L141:O141"/>
    <mergeCell ref="A145:O145"/>
    <mergeCell ref="A146:O146"/>
    <mergeCell ref="A152:O152"/>
    <mergeCell ref="A164:A165"/>
    <mergeCell ref="B164:B165"/>
    <mergeCell ref="C164:C165"/>
    <mergeCell ref="D164:F164"/>
    <mergeCell ref="H164:K164"/>
    <mergeCell ref="L164:O164"/>
    <mergeCell ref="A168:O168"/>
    <mergeCell ref="A169:O169"/>
    <mergeCell ref="A174:O174"/>
    <mergeCell ref="A185:A186"/>
    <mergeCell ref="B185:B186"/>
    <mergeCell ref="C185:C186"/>
    <mergeCell ref="D185:F185"/>
    <mergeCell ref="H185:K185"/>
    <mergeCell ref="L185:O185"/>
    <mergeCell ref="A213:O213"/>
    <mergeCell ref="A214:O214"/>
    <mergeCell ref="A220:O220"/>
    <mergeCell ref="A189:O189"/>
    <mergeCell ref="A190:O190"/>
    <mergeCell ref="A196:O196"/>
    <mergeCell ref="A209:A210"/>
    <mergeCell ref="B209:B210"/>
    <mergeCell ref="C209:C210"/>
    <mergeCell ref="D209:F209"/>
    <mergeCell ref="H209:K209"/>
    <mergeCell ref="L209:O20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2020-11-16T12:59:38Z</dcterms:modified>
</cp:coreProperties>
</file>